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495" windowWidth="14055" windowHeight="12210"/>
  </bookViews>
  <sheets>
    <sheet name="Rekapitulácia stavby" sheetId="1" r:id="rId1"/>
    <sheet name="K2017-05 - Výmena strešne..." sheetId="2" r:id="rId2"/>
  </sheets>
  <definedNames>
    <definedName name="_xlnm.Print_Titles" localSheetId="1">'K2017-05 - Výmena strešne...'!$126:$126</definedName>
    <definedName name="_xlnm.Print_Titles" localSheetId="0">'Rekapitulácia stavby'!$85:$85</definedName>
    <definedName name="_xlnm.Print_Area" localSheetId="1">'K2017-05 - Výmena strešne...'!$C$4:$Q$70,'K2017-05 - Výmena strešne...'!$C$76:$Q$111,'K2017-05 - Výmena strešne...'!$C$117:$Q$201</definedName>
    <definedName name="_xlnm.Print_Area" localSheetId="0">'Rekapitulácia stavby'!$C$4:$AP$70,'Rekapitulácia stavby'!$C$76:$AP$96</definedName>
  </definedNames>
  <calcPr calcId="125725"/>
</workbook>
</file>

<file path=xl/calcChain.xml><?xml version="1.0" encoding="utf-8"?>
<calcChain xmlns="http://schemas.openxmlformats.org/spreadsheetml/2006/main">
  <c r="AY88" i="1"/>
  <c r="AX88"/>
  <c r="BI201" i="2"/>
  <c r="BH201"/>
  <c r="BG201"/>
  <c r="BE201"/>
  <c r="N201"/>
  <c r="BF201" s="1"/>
  <c r="BK201"/>
  <c r="BI200"/>
  <c r="BH200"/>
  <c r="BG200"/>
  <c r="BE200"/>
  <c r="BK200"/>
  <c r="N200" s="1"/>
  <c r="BF200" s="1"/>
  <c r="BI199"/>
  <c r="BH199"/>
  <c r="BG199"/>
  <c r="BE199"/>
  <c r="N199"/>
  <c r="BF199" s="1"/>
  <c r="BK199"/>
  <c r="BI198"/>
  <c r="BH198"/>
  <c r="BG198"/>
  <c r="BE198"/>
  <c r="BK198"/>
  <c r="N198" s="1"/>
  <c r="BF198" s="1"/>
  <c r="BI197"/>
  <c r="BH197"/>
  <c r="BG197"/>
  <c r="BE197"/>
  <c r="N197"/>
  <c r="BF197" s="1"/>
  <c r="BK197"/>
  <c r="BK196" s="1"/>
  <c r="N196" s="1"/>
  <c r="N101" s="1"/>
  <c r="BI195"/>
  <c r="BH195"/>
  <c r="BG195"/>
  <c r="BE195"/>
  <c r="AA195"/>
  <c r="AA194" s="1"/>
  <c r="AA193" s="1"/>
  <c r="Y195"/>
  <c r="Y194" s="1"/>
  <c r="Y193" s="1"/>
  <c r="W195"/>
  <c r="W194" s="1"/>
  <c r="W193" s="1"/>
  <c r="BK195"/>
  <c r="BK194" s="1"/>
  <c r="N195"/>
  <c r="BF195" s="1"/>
  <c r="BI192"/>
  <c r="BH192"/>
  <c r="BG192"/>
  <c r="BE192"/>
  <c r="AA192"/>
  <c r="AA191" s="1"/>
  <c r="Y192"/>
  <c r="Y191" s="1"/>
  <c r="W192"/>
  <c r="W191" s="1"/>
  <c r="BK192"/>
  <c r="BK191" s="1"/>
  <c r="N191" s="1"/>
  <c r="N98" s="1"/>
  <c r="N192"/>
  <c r="BF192" s="1"/>
  <c r="BI190"/>
  <c r="BH190"/>
  <c r="BG190"/>
  <c r="BE190"/>
  <c r="AA190"/>
  <c r="Y190"/>
  <c r="W190"/>
  <c r="BK190"/>
  <c r="N190"/>
  <c r="BF190" s="1"/>
  <c r="BI189"/>
  <c r="BH189"/>
  <c r="BG189"/>
  <c r="BE189"/>
  <c r="AA189"/>
  <c r="Y189"/>
  <c r="W189"/>
  <c r="BK189"/>
  <c r="N189"/>
  <c r="BF189" s="1"/>
  <c r="BI188"/>
  <c r="BH188"/>
  <c r="BG188"/>
  <c r="BE188"/>
  <c r="AA188"/>
  <c r="AA187" s="1"/>
  <c r="Y188"/>
  <c r="Y187" s="1"/>
  <c r="W188"/>
  <c r="W187" s="1"/>
  <c r="BK188"/>
  <c r="BK187" s="1"/>
  <c r="N187" s="1"/>
  <c r="N97" s="1"/>
  <c r="N188"/>
  <c r="BF188" s="1"/>
  <c r="BI186"/>
  <c r="BH186"/>
  <c r="BG186"/>
  <c r="BE186"/>
  <c r="AA186"/>
  <c r="Y186"/>
  <c r="W186"/>
  <c r="BK186"/>
  <c r="N186"/>
  <c r="BF186" s="1"/>
  <c r="BI185"/>
  <c r="BH185"/>
  <c r="BG185"/>
  <c r="BE185"/>
  <c r="AA185"/>
  <c r="Y185"/>
  <c r="W185"/>
  <c r="BK185"/>
  <c r="N185"/>
  <c r="BF185" s="1"/>
  <c r="BI184"/>
  <c r="BH184"/>
  <c r="BG184"/>
  <c r="BE184"/>
  <c r="AA184"/>
  <c r="Y184"/>
  <c r="W184"/>
  <c r="BK184"/>
  <c r="N184"/>
  <c r="BF184" s="1"/>
  <c r="BI183"/>
  <c r="BH183"/>
  <c r="BG183"/>
  <c r="BE183"/>
  <c r="AA183"/>
  <c r="Y183"/>
  <c r="W183"/>
  <c r="BK183"/>
  <c r="N183"/>
  <c r="BF183" s="1"/>
  <c r="BI182"/>
  <c r="BH182"/>
  <c r="BG182"/>
  <c r="BE182"/>
  <c r="AA182"/>
  <c r="Y182"/>
  <c r="W182"/>
  <c r="BK182"/>
  <c r="N182"/>
  <c r="BF182" s="1"/>
  <c r="BI181"/>
  <c r="BH181"/>
  <c r="BG181"/>
  <c r="BE181"/>
  <c r="AA181"/>
  <c r="AA180" s="1"/>
  <c r="Y181"/>
  <c r="Y180" s="1"/>
  <c r="W181"/>
  <c r="W180" s="1"/>
  <c r="BK181"/>
  <c r="BK180" s="1"/>
  <c r="N180" s="1"/>
  <c r="N96" s="1"/>
  <c r="N181"/>
  <c r="BF181" s="1"/>
  <c r="BI179"/>
  <c r="BH179"/>
  <c r="BG179"/>
  <c r="BE179"/>
  <c r="AA179"/>
  <c r="Y179"/>
  <c r="W179"/>
  <c r="BK179"/>
  <c r="N179"/>
  <c r="BF179" s="1"/>
  <c r="BI178"/>
  <c r="BH178"/>
  <c r="BG178"/>
  <c r="BE178"/>
  <c r="AA178"/>
  <c r="Y178"/>
  <c r="W178"/>
  <c r="BK178"/>
  <c r="N178"/>
  <c r="BF178" s="1"/>
  <c r="BI177"/>
  <c r="BH177"/>
  <c r="BG177"/>
  <c r="BE177"/>
  <c r="AA177"/>
  <c r="Y177"/>
  <c r="W177"/>
  <c r="BK177"/>
  <c r="N177"/>
  <c r="BF177" s="1"/>
  <c r="BI176"/>
  <c r="BH176"/>
  <c r="BG176"/>
  <c r="BE176"/>
  <c r="AA176"/>
  <c r="Y176"/>
  <c r="W176"/>
  <c r="BK176"/>
  <c r="N176"/>
  <c r="BF176" s="1"/>
  <c r="BI175"/>
  <c r="BH175"/>
  <c r="BG175"/>
  <c r="BE175"/>
  <c r="AA175"/>
  <c r="Y175"/>
  <c r="W175"/>
  <c r="BK175"/>
  <c r="N175"/>
  <c r="BF175" s="1"/>
  <c r="BI174"/>
  <c r="BH174"/>
  <c r="BG174"/>
  <c r="BE174"/>
  <c r="AA174"/>
  <c r="Y174"/>
  <c r="W174"/>
  <c r="BK174"/>
  <c r="N174"/>
  <c r="BF174" s="1"/>
  <c r="BI173"/>
  <c r="BH173"/>
  <c r="BG173"/>
  <c r="BE173"/>
  <c r="AA173"/>
  <c r="Y173"/>
  <c r="W173"/>
  <c r="BK173"/>
  <c r="N173"/>
  <c r="BF173" s="1"/>
  <c r="BI172"/>
  <c r="BH172"/>
  <c r="BG172"/>
  <c r="BE172"/>
  <c r="AA172"/>
  <c r="Y172"/>
  <c r="W172"/>
  <c r="BK172"/>
  <c r="N172"/>
  <c r="BF172" s="1"/>
  <c r="BI171"/>
  <c r="BH171"/>
  <c r="BG171"/>
  <c r="BE171"/>
  <c r="AA171"/>
  <c r="Y171"/>
  <c r="W171"/>
  <c r="BK171"/>
  <c r="N171"/>
  <c r="BF171" s="1"/>
  <c r="BI170"/>
  <c r="BH170"/>
  <c r="BG170"/>
  <c r="BE170"/>
  <c r="AA170"/>
  <c r="Y170"/>
  <c r="W170"/>
  <c r="BK170"/>
  <c r="N170"/>
  <c r="BF170" s="1"/>
  <c r="BI169"/>
  <c r="BH169"/>
  <c r="BG169"/>
  <c r="BE169"/>
  <c r="AA169"/>
  <c r="Y169"/>
  <c r="W169"/>
  <c r="BK169"/>
  <c r="N169"/>
  <c r="BF169" s="1"/>
  <c r="BI168"/>
  <c r="BH168"/>
  <c r="BG168"/>
  <c r="BE168"/>
  <c r="AA168"/>
  <c r="Y168"/>
  <c r="W168"/>
  <c r="BK168"/>
  <c r="N168"/>
  <c r="BF168" s="1"/>
  <c r="BI167"/>
  <c r="BH167"/>
  <c r="BG167"/>
  <c r="BE167"/>
  <c r="AA167"/>
  <c r="Y167"/>
  <c r="W167"/>
  <c r="BK167"/>
  <c r="N167"/>
  <c r="BF167" s="1"/>
  <c r="BI166"/>
  <c r="BH166"/>
  <c r="BG166"/>
  <c r="BE166"/>
  <c r="AA166"/>
  <c r="Y166"/>
  <c r="W166"/>
  <c r="BK166"/>
  <c r="N166"/>
  <c r="BF166" s="1"/>
  <c r="BI165"/>
  <c r="BH165"/>
  <c r="BG165"/>
  <c r="BE165"/>
  <c r="AA165"/>
  <c r="Y165"/>
  <c r="W165"/>
  <c r="BK165"/>
  <c r="N165"/>
  <c r="BF165" s="1"/>
  <c r="BI164"/>
  <c r="BH164"/>
  <c r="BG164"/>
  <c r="BE164"/>
  <c r="AA164"/>
  <c r="Y164"/>
  <c r="W164"/>
  <c r="BK164"/>
  <c r="N164"/>
  <c r="BF164" s="1"/>
  <c r="BI163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 s="1"/>
  <c r="BI161"/>
  <c r="BH161"/>
  <c r="BG161"/>
  <c r="BE161"/>
  <c r="AA161"/>
  <c r="Y161"/>
  <c r="W161"/>
  <c r="BK161"/>
  <c r="N161"/>
  <c r="BF161" s="1"/>
  <c r="BI160"/>
  <c r="BH160"/>
  <c r="BG160"/>
  <c r="BE160"/>
  <c r="AA160"/>
  <c r="AA159" s="1"/>
  <c r="Y160"/>
  <c r="Y159" s="1"/>
  <c r="W160"/>
  <c r="W159" s="1"/>
  <c r="BK160"/>
  <c r="BK159" s="1"/>
  <c r="N159" s="1"/>
  <c r="N95" s="1"/>
  <c r="N160"/>
  <c r="BF160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 s="1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BK153"/>
  <c r="N153"/>
  <c r="BF153" s="1"/>
  <c r="BI152"/>
  <c r="BH152"/>
  <c r="BG152"/>
  <c r="BE152"/>
  <c r="AA152"/>
  <c r="AA151" s="1"/>
  <c r="Y152"/>
  <c r="Y151" s="1"/>
  <c r="W152"/>
  <c r="W151" s="1"/>
  <c r="BK152"/>
  <c r="BK151" s="1"/>
  <c r="N151" s="1"/>
  <c r="N94" s="1"/>
  <c r="N152"/>
  <c r="BF152" s="1"/>
  <c r="BI150"/>
  <c r="BH150"/>
  <c r="BG150"/>
  <c r="BE150"/>
  <c r="AA150"/>
  <c r="AA149" s="1"/>
  <c r="AA148" s="1"/>
  <c r="Y150"/>
  <c r="Y149" s="1"/>
  <c r="Y148" s="1"/>
  <c r="W150"/>
  <c r="W149" s="1"/>
  <c r="W148" s="1"/>
  <c r="BK150"/>
  <c r="BK149" s="1"/>
  <c r="N150"/>
  <c r="BF150" s="1"/>
  <c r="BI147"/>
  <c r="BH147"/>
  <c r="BG147"/>
  <c r="BE147"/>
  <c r="AA147"/>
  <c r="AA146" s="1"/>
  <c r="Y147"/>
  <c r="Y146" s="1"/>
  <c r="W147"/>
  <c r="W146" s="1"/>
  <c r="BK147"/>
  <c r="BK146" s="1"/>
  <c r="N146" s="1"/>
  <c r="N91" s="1"/>
  <c r="N147"/>
  <c r="BF147" s="1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6"/>
  <c r="BH136"/>
  <c r="BG136"/>
  <c r="BE136"/>
  <c r="AA136"/>
  <c r="AA135" s="1"/>
  <c r="Y136"/>
  <c r="Y135" s="1"/>
  <c r="W136"/>
  <c r="W135" s="1"/>
  <c r="BK136"/>
  <c r="BK135" s="1"/>
  <c r="N135" s="1"/>
  <c r="N90" s="1"/>
  <c r="N136"/>
  <c r="BF136" s="1"/>
  <c r="BI134"/>
  <c r="BH134"/>
  <c r="BG134"/>
  <c r="BE134"/>
  <c r="AA134"/>
  <c r="Y134"/>
  <c r="W134"/>
  <c r="BK134"/>
  <c r="N134"/>
  <c r="BF134" s="1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 s="1"/>
  <c r="BI130"/>
  <c r="BH130"/>
  <c r="BG130"/>
  <c r="BE130"/>
  <c r="AA130"/>
  <c r="AA129" s="1"/>
  <c r="AA128" s="1"/>
  <c r="AA127" s="1"/>
  <c r="Y130"/>
  <c r="Y129" s="1"/>
  <c r="Y128" s="1"/>
  <c r="Y127" s="1"/>
  <c r="W130"/>
  <c r="W129" s="1"/>
  <c r="W128" s="1"/>
  <c r="W127" s="1"/>
  <c r="AU88" i="1" s="1"/>
  <c r="AU87" s="1"/>
  <c r="BK130" i="2"/>
  <c r="BK129" s="1"/>
  <c r="N130"/>
  <c r="BF130" s="1"/>
  <c r="M124"/>
  <c r="M123"/>
  <c r="F123"/>
  <c r="F121"/>
  <c r="F119"/>
  <c r="BI109"/>
  <c r="BH109"/>
  <c r="BG109"/>
  <c r="BE109"/>
  <c r="BI108"/>
  <c r="BH108"/>
  <c r="BG108"/>
  <c r="BE108"/>
  <c r="BI107"/>
  <c r="BH107"/>
  <c r="BG107"/>
  <c r="BE107"/>
  <c r="BI106"/>
  <c r="BH106"/>
  <c r="BG106"/>
  <c r="BE106"/>
  <c r="BI105"/>
  <c r="BH105"/>
  <c r="BG105"/>
  <c r="BE105"/>
  <c r="BI104"/>
  <c r="H35" s="1"/>
  <c r="BD88" i="1" s="1"/>
  <c r="BD87" s="1"/>
  <c r="W35" s="1"/>
  <c r="BH104" i="2"/>
  <c r="H34" s="1"/>
  <c r="BC88" i="1" s="1"/>
  <c r="BC87" s="1"/>
  <c r="BG104" i="2"/>
  <c r="H33" s="1"/>
  <c r="BB88" i="1" s="1"/>
  <c r="BB87" s="1"/>
  <c r="BE104" i="2"/>
  <c r="M31" s="1"/>
  <c r="AV88" i="1" s="1"/>
  <c r="M83" i="2"/>
  <c r="M82"/>
  <c r="F82"/>
  <c r="F80"/>
  <c r="F78"/>
  <c r="O14"/>
  <c r="E14"/>
  <c r="F83" s="1"/>
  <c r="O13"/>
  <c r="O8"/>
  <c r="M121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W33" l="1"/>
  <c r="AX87"/>
  <c r="W34"/>
  <c r="AY87"/>
  <c r="N129" i="2"/>
  <c r="N89" s="1"/>
  <c r="BK128"/>
  <c r="N149"/>
  <c r="N93" s="1"/>
  <c r="BK148"/>
  <c r="N148" s="1"/>
  <c r="N92" s="1"/>
  <c r="N194"/>
  <c r="N100" s="1"/>
  <c r="BK193"/>
  <c r="N193" s="1"/>
  <c r="N99" s="1"/>
  <c r="M80"/>
  <c r="F124"/>
  <c r="H31"/>
  <c r="AZ88" i="1" s="1"/>
  <c r="AZ87" s="1"/>
  <c r="AV87" l="1"/>
  <c r="N128" i="2"/>
  <c r="N88" s="1"/>
  <c r="BK127"/>
  <c r="N127" s="1"/>
  <c r="N87" s="1"/>
  <c r="N109" l="1"/>
  <c r="BF109" s="1"/>
  <c r="N108"/>
  <c r="BF108" s="1"/>
  <c r="N107"/>
  <c r="BF107" s="1"/>
  <c r="N106"/>
  <c r="BF106" s="1"/>
  <c r="N105"/>
  <c r="BF105" s="1"/>
  <c r="N104"/>
  <c r="M26"/>
  <c r="N103" l="1"/>
  <c r="BF104"/>
  <c r="M32" l="1"/>
  <c r="AW88" i="1" s="1"/>
  <c r="AT88" s="1"/>
  <c r="H32" i="2"/>
  <c r="BA88" i="1" s="1"/>
  <c r="BA87" s="1"/>
  <c r="M27" i="2"/>
  <c r="L111"/>
  <c r="AS88" i="1" l="1"/>
  <c r="AS87" s="1"/>
  <c r="M29" i="2"/>
  <c r="W32" i="1"/>
  <c r="AW87"/>
  <c r="AK32" l="1"/>
  <c r="AT87"/>
  <c r="L37" i="2"/>
  <c r="AG88" i="1"/>
  <c r="AG87" l="1"/>
  <c r="AN88"/>
  <c r="AK26" l="1"/>
  <c r="AG94"/>
  <c r="AG93"/>
  <c r="AG92"/>
  <c r="AG91"/>
  <c r="AN87"/>
  <c r="AV92" l="1"/>
  <c r="BY92" s="1"/>
  <c r="CD92"/>
  <c r="AN92"/>
  <c r="AV94"/>
  <c r="BY94" s="1"/>
  <c r="CD94"/>
  <c r="AN94"/>
  <c r="AG90"/>
  <c r="CD91"/>
  <c r="AV91"/>
  <c r="BY91" s="1"/>
  <c r="AV93"/>
  <c r="BY93" s="1"/>
  <c r="CD93"/>
  <c r="AN93"/>
  <c r="AK27" l="1"/>
  <c r="AK29" s="1"/>
  <c r="AK37" s="1"/>
  <c r="AG96"/>
  <c r="AN91"/>
  <c r="AN90" s="1"/>
  <c r="AN96" s="1"/>
  <c r="AK31"/>
  <c r="W31"/>
</calcChain>
</file>

<file path=xl/sharedStrings.xml><?xml version="1.0" encoding="utf-8"?>
<sst xmlns="http://schemas.openxmlformats.org/spreadsheetml/2006/main" count="1221" uniqueCount="380">
  <si>
    <t>2012</t>
  </si>
  <si>
    <t>Hárok obsahuje:</t>
  </si>
  <si>
    <t>1) Súhrnný list stavby</t>
  </si>
  <si>
    <t>2) Rekapitulácia objektov</t>
  </si>
  <si>
    <t>2.0</t>
  </si>
  <si>
    <t>ZAMOK</t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</si>
  <si>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</si>
  <si>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</si>
  <si>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</si>
  <si>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</si>
  <si>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</si>
  <si>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</si>
  <si>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</si>
  <si>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</si>
  <si>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</si>
  <si>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K2017-05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</si>
  <si>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</si>
  <si>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</si>
  <si>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Výmena strešnej krytiny na Dome služieb v Podolínci</t>
  </si>
  <si>
    <t>JKSO:</t>
  </si>
  <si>
    <t/>
  </si>
  <si>
    <t>KS:</t>
  </si>
  <si>
    <t>Miesto:</t>
  </si>
  <si>
    <t>Námestie Mariánske 4, Podolínec</t>
  </si>
  <si>
    <t>Dátum:</t>
  </si>
  <si>
    <t>15. 5. 2017</t>
  </si>
  <si>
    <t>Objednávateľ:</t>
  </si>
  <si>
    <t>IČO:</t>
  </si>
  <si>
    <t>00330132</t>
  </si>
  <si>
    <t>Mesto Podolínec</t>
  </si>
  <si>
    <t>IČO DPH:</t>
  </si>
  <si>
    <t>Zhotoviteľ:</t>
  </si>
  <si>
    <t>Vyplň údaj</t>
  </si>
  <si>
    <t>Projektant:</t>
  </si>
  <si>
    <t>45371415</t>
  </si>
  <si>
    <t>Projekčná kancelária Archa s.r.o.</t>
  </si>
  <si>
    <t>True</t>
  </si>
  <si>
    <t>0,01</t>
  </si>
  <si>
    <t>Spracovateľ:</t>
  </si>
  <si>
    <t>Ing. Vladimír Dubjel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</si>
  <si>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</si>
  <si>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</si>
  <si>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</si>
  <si>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</si>
  <si>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</si>
  <si>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</si>
  <si>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</si>
  <si>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</si>
  <si>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</si>
  <si>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</si>
  <si>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</si>
  <si>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</si>
  <si>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</si>
  <si>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</si>
  <si>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</si>
  <si>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</si>
  <si>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</si>
  <si>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</si>
  <si>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</si>
  <si>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</si>
  <si>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</si>
  <si>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</si>
  <si>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</si>
  <si>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</si>
  <si>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</si>
  <si>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</si>
  <si>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</si>
  <si>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</si>
  <si>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</si>
  <si>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</si>
  <si>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</si>
  <si>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</si>
  <si>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</si>
  <si>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</si>
  <si>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</si>
  <si>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</si>
  <si>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</si>
  <si>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</si>
  <si>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</si>
  <si>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</si>
  <si>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</si>
  <si>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</si>
  <si>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{dbd48a0a-96e2-464a-91b5-956cdff201d3}</t>
  </si>
  <si>
    <t>{00000000-0000-0000-0000-000000000000}</t>
  </si>
  <si>
    <t>/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</si>
  <si>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</si>
  <si>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</si>
  <si>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</si>
  <si>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</si>
  <si>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</si>
  <si>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</si>
  <si>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</si>
  <si>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</si>
  <si>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</si>
  <si>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</si>
  <si>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</si>
  <si>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</si>
  <si>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</si>
  <si>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</si>
  <si>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</si>
  <si>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</si>
  <si>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krytina_m2</t>
  </si>
  <si>
    <t>485,677</t>
  </si>
  <si>
    <t>2</t>
  </si>
  <si>
    <t>plech_m2</t>
  </si>
  <si>
    <t>40,545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</si>
  <si>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</si>
  <si>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</si>
  <si>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</si>
  <si>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</si>
  <si>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</si>
  <si>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</si>
  <si>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</si>
  <si>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</si>
  <si>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6 -  Úpravy povrchov, podlahy, osadenie</t>
  </si>
  <si>
    <t xml:space="preserve">    9 - Ostatné konštrukcie a práce-búranie</t>
  </si>
  <si>
    <t xml:space="preserve">    99 -  Presun hmôt HSV</t>
  </si>
  <si>
    <t>PSV - Práce a dodávky PSV</t>
  </si>
  <si>
    <t xml:space="preserve">    712 - Izolácie striech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</si>
  <si>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</si>
  <si>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</si>
  <si>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</si>
  <si>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</si>
  <si>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783 - Dokončovacie práce - nátery</t>
  </si>
  <si>
    <t>M - Práce a dodávky M</t>
  </si>
  <si>
    <t xml:space="preserve">    21-M - Elektromontáže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</si>
  <si>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</si>
  <si>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</si>
  <si>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</si>
  <si>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</si>
  <si>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</si>
  <si>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</si>
  <si>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</si>
  <si>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</si>
  <si>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</si>
  <si>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</si>
  <si>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</si>
  <si>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</si>
  <si>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</si>
  <si>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</si>
  <si>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</si>
  <si>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</si>
  <si>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</si>
  <si>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</si>
  <si>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</si>
  <si>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</si>
  <si>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</si>
  <si>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</si>
  <si>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</si>
  <si>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</si>
  <si>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</si>
  <si>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</si>
  <si>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622451071.1</t>
  </si>
  <si>
    <t>Vyspravenie povrchu stien vonkajších maltou cementovou pre zateplenie</t>
  </si>
  <si>
    <t>m2</t>
  </si>
  <si>
    <t>4</t>
  </si>
  <si>
    <t>465995509</t>
  </si>
  <si>
    <t>622464232</t>
  </si>
  <si>
    <t xml:space="preserve">Vonkajšia omietka stien tenkovrstvová silikónová, škrabaná, hr. 2 mm </t>
  </si>
  <si>
    <t>-1834947845</t>
  </si>
  <si>
    <t>3</t>
  </si>
  <si>
    <t>622466116</t>
  </si>
  <si>
    <t>Príprava vonkajšieho podkladu stien, Univerzálny základ</t>
  </si>
  <si>
    <t>61798369</t>
  </si>
  <si>
    <t>632451441</t>
  </si>
  <si>
    <t>Doplnenie cementového poteru s plochou jednotlivo (s dodaním hmôt) do 4 m2 a hr. do 40 mm</t>
  </si>
  <si>
    <t>1694040609</t>
  </si>
  <si>
    <t>5</t>
  </si>
  <si>
    <t>632902211</t>
  </si>
  <si>
    <t>Príprava zatvrdnutého povrchu betónových mazanín cementovým mliekom s prísadou PVAC</t>
  </si>
  <si>
    <t>-1254051510</t>
  </si>
  <si>
    <t>6</t>
  </si>
  <si>
    <t>941955101</t>
  </si>
  <si>
    <t>Lešenie ľahké pracovné v schodisku plochy do 6 m2, s výškou lešeňovej podlahy do 1,50 m</t>
  </si>
  <si>
    <t>-920686843</t>
  </si>
  <si>
    <t>7</t>
  </si>
  <si>
    <t>978015341</t>
  </si>
  <si>
    <t>Otlčenie omietok vonkajších priečelí zložitejších, s vyškriabaním škár, očistením muriva,  v rozsahu do 30 %,  -0,01600t</t>
  </si>
  <si>
    <t>598792200</t>
  </si>
  <si>
    <t>8</t>
  </si>
  <si>
    <t>979011111</t>
  </si>
  <si>
    <t>Zvislá doprava sutiny a vybúraných hmôt za prvé podlažie nad alebo pod základným podlažím</t>
  </si>
  <si>
    <t>t</t>
  </si>
  <si>
    <t>1172468245</t>
  </si>
  <si>
    <t>9</t>
  </si>
  <si>
    <t>979011201</t>
  </si>
  <si>
    <t>Plastový sklz na stavebnú suť výšky do 10 m</t>
  </si>
  <si>
    <t>m</t>
  </si>
  <si>
    <t>1097739929</t>
  </si>
  <si>
    <t>10</t>
  </si>
  <si>
    <t>979011231</t>
  </si>
  <si>
    <t>Demontáž sklzu na stavebnú suť výšky do 10 m</t>
  </si>
  <si>
    <t>-2042394141</t>
  </si>
  <si>
    <t>11</t>
  </si>
  <si>
    <t>979081111</t>
  </si>
  <si>
    <t>Odvoz sutiny a vybúraných hmôt na skládku do 1 km</t>
  </si>
  <si>
    <t>-870671634</t>
  </si>
  <si>
    <t>12</t>
  </si>
  <si>
    <t>979081121</t>
  </si>
  <si>
    <t>Odvoz sutiny a vybúraných hmôt na skládku za každý ďalší 1 km</t>
  </si>
  <si>
    <t>-374162002</t>
  </si>
  <si>
    <t>13</t>
  </si>
  <si>
    <t>979082111</t>
  </si>
  <si>
    <t>Vnútrostavenisková doprava sutiny a vybúraných hmôt do 10 m</t>
  </si>
  <si>
    <t>-1494320349</t>
  </si>
  <si>
    <t>14</t>
  </si>
  <si>
    <t>979082121</t>
  </si>
  <si>
    <t>Vnútrostavenisková doprava sutiny a vybúraných hmôt za každých ďalších 5 m</t>
  </si>
  <si>
    <t>-119098386</t>
  </si>
  <si>
    <t>15</t>
  </si>
  <si>
    <t>979089012</t>
  </si>
  <si>
    <t>Poplatok za skladovanie - betón, tehly, dlaždice (17 01 ), ostatné</t>
  </si>
  <si>
    <t>1318907203</t>
  </si>
  <si>
    <t>16</t>
  </si>
  <si>
    <t>999281111</t>
  </si>
  <si>
    <t>Presun hmôt pre opravy a údržbu objektov vrátane vonkajších plášťov výšky do 25 m</t>
  </si>
  <si>
    <t>-861976636</t>
  </si>
  <si>
    <t>17</t>
  </si>
  <si>
    <t>712300831</t>
  </si>
  <si>
    <t>Odstránenie povlakovej krytiny na strechách plochých 10° jednovrstvovej,  -0,00600t</t>
  </si>
  <si>
    <t>-1303908890</t>
  </si>
  <si>
    <t>18</t>
  </si>
  <si>
    <t>762331812</t>
  </si>
  <si>
    <t>Demontáž viazaných konštrukcií krovov so sklonom do 60°, prierez. plochy 120 - 224 cm2,  -0.01400t</t>
  </si>
  <si>
    <t>669317871</t>
  </si>
  <si>
    <t>19</t>
  </si>
  <si>
    <t>762332932</t>
  </si>
  <si>
    <t>Viazané konštrukcie krovov vyrezanie časti strešnej väzby doplnenie z hranolčekov plochy 120-224 cm2</t>
  </si>
  <si>
    <t>1605971305</t>
  </si>
  <si>
    <t>762341202</t>
  </si>
  <si>
    <t>Montáž latovania zložitých striech pre sklon do 60°</t>
  </si>
  <si>
    <t>1210869334</t>
  </si>
  <si>
    <t>21</t>
  </si>
  <si>
    <t>762341252</t>
  </si>
  <si>
    <t>Montáž kontralát pre sklon od 22° do 35°</t>
  </si>
  <si>
    <t>-1593083540</t>
  </si>
  <si>
    <t>22</t>
  </si>
  <si>
    <t>M</t>
  </si>
  <si>
    <t>6051506900</t>
  </si>
  <si>
    <t>Hranol mäkké rezivo - omietané smrek hranolček 25-100 cm2 mäkké rezivo</t>
  </si>
  <si>
    <t>m3</t>
  </si>
  <si>
    <t>32</t>
  </si>
  <si>
    <t>-1659865250</t>
  </si>
  <si>
    <t>23</t>
  </si>
  <si>
    <t>762342812</t>
  </si>
  <si>
    <t>Demontáž latovania striech so sklonom do 60 st., pri osovej vzdialenosti lát 0,22-0,50 m,  -0.00500t</t>
  </si>
  <si>
    <t>102724840</t>
  </si>
  <si>
    <t>24</t>
  </si>
  <si>
    <t>998762102</t>
  </si>
  <si>
    <t>Presun hmôt pre konštrukcie tesárske v objektoch výšky do 12 m</t>
  </si>
  <si>
    <t>-592191845</t>
  </si>
  <si>
    <t>25</t>
  </si>
  <si>
    <t>764171107.1</t>
  </si>
  <si>
    <t>Krytina Metrotile mŠtandard 350 sklon strechy do 30°</t>
  </si>
  <si>
    <t>61100615</t>
  </si>
  <si>
    <t>26</t>
  </si>
  <si>
    <t>764171231.1</t>
  </si>
  <si>
    <t>Krytina Metrotile - záveterná lišta, sklon strechy do 30°</t>
  </si>
  <si>
    <t>1864105191</t>
  </si>
  <si>
    <t>27</t>
  </si>
  <si>
    <t>764171241.1</t>
  </si>
  <si>
    <t>Krytina Metrotile - úžľabie, sklon strechy do 30°</t>
  </si>
  <si>
    <t>-2017690117</t>
  </si>
  <si>
    <t>28</t>
  </si>
  <si>
    <t>764171254.1</t>
  </si>
  <si>
    <t>Krytina Metrotile - hrebene z hrebenáčov s vetracím pásom, sklon strechy do 30°</t>
  </si>
  <si>
    <t>767065932</t>
  </si>
  <si>
    <t>29</t>
  </si>
  <si>
    <t>764171257.1</t>
  </si>
  <si>
    <t>Krytina Metrotile - nárožie z hrebenáčov s vetracím pásom, sklon strechy do 30°</t>
  </si>
  <si>
    <t>484992544</t>
  </si>
  <si>
    <t>30</t>
  </si>
  <si>
    <t>764171263.1</t>
  </si>
  <si>
    <t>Krytina Metrotile - odkvapové lemovanie, sklon strechy do 30°</t>
  </si>
  <si>
    <t>2124565285</t>
  </si>
  <si>
    <t>31</t>
  </si>
  <si>
    <t>764171266</t>
  </si>
  <si>
    <t>Krytina Metrotile - zachytávač snehu, sklon strechy do 30°</t>
  </si>
  <si>
    <t>386545073</t>
  </si>
  <si>
    <t>764311822</t>
  </si>
  <si>
    <t>Demontáž krytiny hladkej strešnej z tabúľ 2000 x 1000 mm, so sklonom do 30st.,  -0,00732t</t>
  </si>
  <si>
    <t>788225024</t>
  </si>
  <si>
    <t>33</t>
  </si>
  <si>
    <t>764313281</t>
  </si>
  <si>
    <t>Krytiny hladké z pozinkovaného farbeného PZf plechu, zo zvitkov šírky 670 mm, sklon do 30°</t>
  </si>
  <si>
    <t>1448207956</t>
  </si>
  <si>
    <t>34</t>
  </si>
  <si>
    <t>764351820</t>
  </si>
  <si>
    <t>Demontáž žľabov pododkvap. štvorhranných rovných, oblúkových, do 30° rš 400 mm,  -0,00390t</t>
  </si>
  <si>
    <t>1877768432</t>
  </si>
  <si>
    <t>35</t>
  </si>
  <si>
    <t>764351836</t>
  </si>
  <si>
    <t>Demontáž háka so sklonom žľabu do 30°  -0,00009t</t>
  </si>
  <si>
    <t>ks</t>
  </si>
  <si>
    <t>580072490</t>
  </si>
  <si>
    <t>36</t>
  </si>
  <si>
    <t>764453875</t>
  </si>
  <si>
    <t>Demontáž odpadového odskoku, so stranou alebo priem. 120,150 a 200 mm,  -0,00209t</t>
  </si>
  <si>
    <t>1273205507</t>
  </si>
  <si>
    <t>37</t>
  </si>
  <si>
    <t>764454802</t>
  </si>
  <si>
    <t>Demontáž odpadových rúr kruhových, s priemerom 120 mm,  -0,00285t</t>
  </si>
  <si>
    <t>-1549049389</t>
  </si>
  <si>
    <t>38</t>
  </si>
  <si>
    <t>764456855</t>
  </si>
  <si>
    <t>Demontáž odpadového kolena výtokového kruhového, s priemerom 120,150 a 200 mm,  -0,00116t</t>
  </si>
  <si>
    <t>-941053511</t>
  </si>
  <si>
    <t>39</t>
  </si>
  <si>
    <t>764751113</t>
  </si>
  <si>
    <t>Odpadová rúra kruhová D 120 mm</t>
  </si>
  <si>
    <t>-391699399</t>
  </si>
  <si>
    <t>40</t>
  </si>
  <si>
    <t>764751143</t>
  </si>
  <si>
    <t>Výtokové koleno potrubia D 120 mm</t>
  </si>
  <si>
    <t>-879174697</t>
  </si>
  <si>
    <t>41</t>
  </si>
  <si>
    <t>764751167</t>
  </si>
  <si>
    <t>Medzikus k odkvapovej rúre D 120 mm</t>
  </si>
  <si>
    <t>1928163679</t>
  </si>
  <si>
    <t>42</t>
  </si>
  <si>
    <t>764761123</t>
  </si>
  <si>
    <t>Žľab pododkvapový polkruhový R 190 mm, vrátane čela, hákov, rohov, kútov</t>
  </si>
  <si>
    <t>209572800</t>
  </si>
  <si>
    <t>43</t>
  </si>
  <si>
    <t>764761233</t>
  </si>
  <si>
    <t>Žľabový kotlík k polkruhovým žľabom D 190 mm</t>
  </si>
  <si>
    <t>1049475312</t>
  </si>
  <si>
    <t>44</t>
  </si>
  <si>
    <t>998764102</t>
  </si>
  <si>
    <t>Presun hmôt pre konštrukcie klampiarske v objektoch výšky nad 6 do 12 m</t>
  </si>
  <si>
    <t>-98598379</t>
  </si>
  <si>
    <t>45</t>
  </si>
  <si>
    <t>765311810</t>
  </si>
  <si>
    <t>Demontáž keramickej krytiny pálenej uloženej na sucho od 15 ks/m2, do sutiny, sklon strechy do 45°, -0,05t</t>
  </si>
  <si>
    <t>1650433679</t>
  </si>
  <si>
    <t>46</t>
  </si>
  <si>
    <t>765332571</t>
  </si>
  <si>
    <t>Stúpací systém, plošina dlhá 600 mm</t>
  </si>
  <si>
    <t>-13063406</t>
  </si>
  <si>
    <t>47</t>
  </si>
  <si>
    <t>765332573</t>
  </si>
  <si>
    <t>Stúpací systém, plošina dlhá 1200 mm</t>
  </si>
  <si>
    <t>2131344610</t>
  </si>
  <si>
    <t>48</t>
  </si>
  <si>
    <t>765901041</t>
  </si>
  <si>
    <t>Strešná fólia DÖRKEN Delta Maxx Plus od 22° do 35°, na krokvy</t>
  </si>
  <si>
    <t>-869995650</t>
  </si>
  <si>
    <t>49</t>
  </si>
  <si>
    <t>765901041.1</t>
  </si>
  <si>
    <t>Strešná fólia DÖRKEN Delta Trela od 22° do 35°, na krokvy</t>
  </si>
  <si>
    <t>1301141846</t>
  </si>
  <si>
    <t>50</t>
  </si>
  <si>
    <t>998765102</t>
  </si>
  <si>
    <t>Presun hmôt pre tvrdé krytiny v objektoch výšky nad 6 do 12 m</t>
  </si>
  <si>
    <t>-1011376962</t>
  </si>
  <si>
    <t>51</t>
  </si>
  <si>
    <t>767310120</t>
  </si>
  <si>
    <t>Montáž výlezu do šikmej strechy pre nevykurované priestory</t>
  </si>
  <si>
    <t>1556198894</t>
  </si>
  <si>
    <t>52</t>
  </si>
  <si>
    <t>6113301000</t>
  </si>
  <si>
    <t>Strešný výlez drevený do šikmých striech VELUX GVT 0000Z 540x830 mm pre šikmú strechu, pre neizolované, nevykurované priestory</t>
  </si>
  <si>
    <t>-2037618112</t>
  </si>
  <si>
    <t>53</t>
  </si>
  <si>
    <t>998767202</t>
  </si>
  <si>
    <t>Presun hmôt pre kovové stavebné doplnkové konštrukcie v objektoch výšky nad 6 do 12 m</t>
  </si>
  <si>
    <t>%</t>
  </si>
  <si>
    <t>1770072763</t>
  </si>
  <si>
    <t>54</t>
  </si>
  <si>
    <t>783782203</t>
  </si>
  <si>
    <t>Nátery tesárskych konštrukcií povrchová impregnácia Bochemitom QB</t>
  </si>
  <si>
    <t>1189892157</t>
  </si>
  <si>
    <t>55</t>
  </si>
  <si>
    <t>HZS000113</t>
  </si>
  <si>
    <t>Stavebno montážne práce náročné ucelené - odborné, tvorivé remeselné (Tr 3) v rozsahu viac ako 8 hodín</t>
  </si>
  <si>
    <t>hod</t>
  </si>
  <si>
    <t>64</t>
  </si>
  <si>
    <t>417940197</t>
  </si>
  <si>
    <t>VP - Práce naviac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</si>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</sst>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28" fillId="0" borderId="0" xfId="0" applyFont="1" applyAlignment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167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167" fontId="0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167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</xf>
    <xf numFmtId="167" fontId="0" fillId="0" borderId="2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167" fontId="35" fillId="4" borderId="25" xfId="0" applyNumberFormat="1" applyFont="1" applyFill="1" applyBorder="1" applyAlignment="1" applyProtection="1">
      <alignment vertical="center"/>
      <protection locked="0"/>
    </xf>
    <xf numFmtId="167" fontId="35" fillId="4" borderId="25" xfId="0" applyNumberFormat="1" applyFont="1" applyFill="1" applyBorder="1" applyAlignment="1" applyProtection="1">
      <alignment vertical="center"/>
    </xf>
    <xf numFmtId="167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23" fillId="0" borderId="12" xfId="0" applyNumberFormat="1" applyFont="1" applyBorder="1" applyAlignment="1" applyProtection="1"/>
    <xf numFmtId="167" fontId="3" fillId="0" borderId="12" xfId="0" applyNumberFormat="1" applyFont="1" applyBorder="1" applyAlignment="1" applyProtection="1">
      <alignment vertical="center"/>
    </xf>
    <xf numFmtId="167" fontId="5" fillId="0" borderId="0" xfId="0" applyNumberFormat="1" applyFont="1" applyBorder="1" applyAlignment="1" applyProtection="1">
      <alignment vertical="center"/>
    </xf>
    <xf numFmtId="167" fontId="6" fillId="0" borderId="17" xfId="0" applyNumberFormat="1" applyFont="1" applyBorder="1" applyAlignment="1" applyProtection="1"/>
    <xf numFmtId="167" fontId="6" fillId="0" borderId="17" xfId="0" applyNumberFormat="1" applyFont="1" applyBorder="1" applyAlignment="1" applyProtection="1">
      <alignment vertical="center"/>
    </xf>
    <xf numFmtId="167" fontId="6" fillId="0" borderId="23" xfId="0" applyNumberFormat="1" applyFont="1" applyBorder="1" applyAlignment="1" applyProtection="1"/>
    <xf numFmtId="167" fontId="6" fillId="0" borderId="23" xfId="0" applyNumberFormat="1" applyFont="1" applyBorder="1" applyAlignment="1" applyProtection="1">
      <alignment vertical="center"/>
    </xf>
    <xf numFmtId="167" fontId="5" fillId="0" borderId="12" xfId="0" applyNumberFormat="1" applyFont="1" applyBorder="1" applyAlignment="1" applyProtection="1"/>
    <xf numFmtId="167" fontId="5" fillId="0" borderId="12" xfId="0" applyNumberFormat="1" applyFont="1" applyBorder="1" applyAlignment="1" applyProtection="1">
      <alignment vertical="center"/>
    </xf>
    <xf numFmtId="167" fontId="5" fillId="0" borderId="23" xfId="0" applyNumberFormat="1" applyFont="1" applyBorder="1" applyAlignment="1" applyProtection="1"/>
    <xf numFmtId="167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80" t="s">
        <v>7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R2" s="225" t="s">
        <v>8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10</v>
      </c>
    </row>
    <row r="4" spans="1:73" ht="36.950000000000003" customHeight="1">
      <c r="B4" s="21"/>
      <c r="C4" s="182" t="s">
        <v>11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22"/>
      <c r="AS4" s="23" t="s">
        <v>12</v>
      </c>
      <c r="BE4" s="24" t="s">
        <v>13</v>
      </c>
      <c r="BS4" s="17" t="s">
        <v>9</v>
      </c>
    </row>
    <row r="5" spans="1:73" ht="14.45" customHeight="1">
      <c r="B5" s="21"/>
      <c r="C5" s="25"/>
      <c r="D5" s="26" t="s">
        <v>14</v>
      </c>
      <c r="E5" s="25"/>
      <c r="F5" s="25"/>
      <c r="G5" s="25"/>
      <c r="H5" s="25"/>
      <c r="I5" s="25"/>
      <c r="J5" s="25"/>
      <c r="K5" s="186" t="s">
        <v>15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25"/>
      <c r="AQ5" s="22"/>
      <c r="BE5" s="184" t="s">
        <v>16</v>
      </c>
      <c r="BS5" s="17" t="s">
        <v>9</v>
      </c>
    </row>
    <row r="6" spans="1:73" ht="36.950000000000003" customHeight="1">
      <c r="B6" s="21"/>
      <c r="C6" s="25"/>
      <c r="D6" s="28" t="s">
        <v>17</v>
      </c>
      <c r="E6" s="25"/>
      <c r="F6" s="25"/>
      <c r="G6" s="25"/>
      <c r="H6" s="25"/>
      <c r="I6" s="25"/>
      <c r="J6" s="25"/>
      <c r="K6" s="188" t="s">
        <v>18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25"/>
      <c r="AQ6" s="22"/>
      <c r="BE6" s="185"/>
      <c r="BS6" s="17" t="s">
        <v>9</v>
      </c>
    </row>
    <row r="7" spans="1:73" ht="14.45" customHeight="1">
      <c r="B7" s="21"/>
      <c r="C7" s="25"/>
      <c r="D7" s="29" t="s">
        <v>19</v>
      </c>
      <c r="E7" s="25"/>
      <c r="F7" s="25"/>
      <c r="G7" s="25"/>
      <c r="H7" s="25"/>
      <c r="I7" s="25"/>
      <c r="J7" s="25"/>
      <c r="K7" s="27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20</v>
      </c>
      <c r="AO7" s="25"/>
      <c r="AP7" s="25"/>
      <c r="AQ7" s="22"/>
      <c r="BE7" s="185"/>
      <c r="BS7" s="17" t="s">
        <v>9</v>
      </c>
    </row>
    <row r="8" spans="1:73" ht="14.45" customHeight="1">
      <c r="B8" s="21"/>
      <c r="C8" s="25"/>
      <c r="D8" s="29" t="s">
        <v>22</v>
      </c>
      <c r="E8" s="25"/>
      <c r="F8" s="25"/>
      <c r="G8" s="25"/>
      <c r="H8" s="25"/>
      <c r="I8" s="25"/>
      <c r="J8" s="25"/>
      <c r="K8" s="27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24</v>
      </c>
      <c r="AL8" s="25"/>
      <c r="AM8" s="25"/>
      <c r="AN8" s="30" t="s">
        <v>25</v>
      </c>
      <c r="AO8" s="25"/>
      <c r="AP8" s="25"/>
      <c r="AQ8" s="22"/>
      <c r="BE8" s="185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85"/>
      <c r="BS9" s="17" t="s">
        <v>9</v>
      </c>
    </row>
    <row r="10" spans="1:73" ht="14.45" customHeight="1">
      <c r="B10" s="21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28</v>
      </c>
      <c r="AO10" s="25"/>
      <c r="AP10" s="25"/>
      <c r="AQ10" s="22"/>
      <c r="BE10" s="185"/>
      <c r="BS10" s="17" t="s">
        <v>9</v>
      </c>
    </row>
    <row r="11" spans="1:73" ht="18.399999999999999" customHeight="1">
      <c r="B11" s="21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20</v>
      </c>
      <c r="AO11" s="25"/>
      <c r="AP11" s="25"/>
      <c r="AQ11" s="22"/>
      <c r="BE11" s="185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85"/>
      <c r="BS12" s="17" t="s">
        <v>9</v>
      </c>
    </row>
    <row r="13" spans="1:73" ht="14.45" customHeight="1">
      <c r="B13" s="21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31" t="s">
        <v>32</v>
      </c>
      <c r="AO13" s="25"/>
      <c r="AP13" s="25"/>
      <c r="AQ13" s="22"/>
      <c r="BE13" s="185"/>
      <c r="BS13" s="17" t="s">
        <v>9</v>
      </c>
    </row>
    <row r="14" spans="1:73">
      <c r="B14" s="21"/>
      <c r="C14" s="25"/>
      <c r="D14" s="25"/>
      <c r="E14" s="189" t="s">
        <v>32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9" t="s">
        <v>30</v>
      </c>
      <c r="AL14" s="25"/>
      <c r="AM14" s="25"/>
      <c r="AN14" s="31" t="s">
        <v>32</v>
      </c>
      <c r="AO14" s="25"/>
      <c r="AP14" s="25"/>
      <c r="AQ14" s="22"/>
      <c r="BE14" s="185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85"/>
      <c r="BS15" s="17" t="s">
        <v>6</v>
      </c>
    </row>
    <row r="16" spans="1:73" ht="14.45" customHeight="1">
      <c r="B16" s="21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34</v>
      </c>
      <c r="AO16" s="25"/>
      <c r="AP16" s="25"/>
      <c r="AQ16" s="22"/>
      <c r="BE16" s="185"/>
      <c r="BS16" s="17" t="s">
        <v>6</v>
      </c>
    </row>
    <row r="17" spans="2:71" ht="18.399999999999999" customHeight="1">
      <c r="B17" s="21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20</v>
      </c>
      <c r="AO17" s="25"/>
      <c r="AP17" s="25"/>
      <c r="AQ17" s="22"/>
      <c r="BE17" s="185"/>
      <c r="BS17" s="17" t="s">
        <v>36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85"/>
      <c r="BS18" s="17" t="s">
        <v>37</v>
      </c>
    </row>
    <row r="19" spans="2:71" ht="14.45" customHeight="1">
      <c r="B19" s="21"/>
      <c r="C19" s="25"/>
      <c r="D19" s="29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20</v>
      </c>
      <c r="AO19" s="25"/>
      <c r="AP19" s="25"/>
      <c r="AQ19" s="22"/>
      <c r="BE19" s="185"/>
      <c r="BS19" s="17" t="s">
        <v>37</v>
      </c>
    </row>
    <row r="20" spans="2:71" ht="18.399999999999999" customHeight="1">
      <c r="B20" s="21"/>
      <c r="C20" s="25"/>
      <c r="D20" s="25"/>
      <c r="E20" s="27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20</v>
      </c>
      <c r="AO20" s="25"/>
      <c r="AP20" s="25"/>
      <c r="AQ20" s="22"/>
      <c r="BE20" s="185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85"/>
    </row>
    <row r="22" spans="2:71">
      <c r="B22" s="21"/>
      <c r="C22" s="25"/>
      <c r="D22" s="29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85"/>
    </row>
    <row r="23" spans="2:71" ht="22.5" customHeight="1">
      <c r="B23" s="21"/>
      <c r="C23" s="25"/>
      <c r="D23" s="25"/>
      <c r="E23" s="191" t="s">
        <v>20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25"/>
      <c r="AP23" s="25"/>
      <c r="AQ23" s="22"/>
      <c r="BE23" s="185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85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85"/>
    </row>
    <row r="26" spans="2:71" ht="14.45" customHeight="1">
      <c r="B26" s="21"/>
      <c r="C26" s="25"/>
      <c r="D26" s="33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2">
        <f>ROUND(AG87,2)</f>
        <v>0</v>
      </c>
      <c r="AL26" s="187"/>
      <c r="AM26" s="187"/>
      <c r="AN26" s="187"/>
      <c r="AO26" s="187"/>
      <c r="AP26" s="25"/>
      <c r="AQ26" s="22"/>
      <c r="BE26" s="185"/>
    </row>
    <row r="27" spans="2:71" ht="14.45" customHeight="1">
      <c r="B27" s="21"/>
      <c r="C27" s="25"/>
      <c r="D27" s="33" t="s">
        <v>42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2">
        <f>ROUND(AG90,2)</f>
        <v>0</v>
      </c>
      <c r="AL27" s="192"/>
      <c r="AM27" s="192"/>
      <c r="AN27" s="192"/>
      <c r="AO27" s="192"/>
      <c r="AP27" s="25"/>
      <c r="AQ27" s="22"/>
      <c r="BE27" s="185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5"/>
    </row>
    <row r="29" spans="2:71" s="1" customFormat="1" ht="25.9" customHeight="1">
      <c r="B29" s="34"/>
      <c r="C29" s="35"/>
      <c r="D29" s="37" t="s">
        <v>43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3">
        <f>ROUND(AK26+AK27,2)</f>
        <v>0</v>
      </c>
      <c r="AL29" s="194"/>
      <c r="AM29" s="194"/>
      <c r="AN29" s="194"/>
      <c r="AO29" s="194"/>
      <c r="AP29" s="35"/>
      <c r="AQ29" s="36"/>
      <c r="BE29" s="185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5"/>
    </row>
    <row r="31" spans="2:71" s="2" customFormat="1" ht="14.45" customHeight="1">
      <c r="B31" s="39"/>
      <c r="C31" s="40"/>
      <c r="D31" s="41" t="s">
        <v>44</v>
      </c>
      <c r="E31" s="40"/>
      <c r="F31" s="41" t="s">
        <v>45</v>
      </c>
      <c r="G31" s="40"/>
      <c r="H31" s="40"/>
      <c r="I31" s="40"/>
      <c r="J31" s="40"/>
      <c r="K31" s="40"/>
      <c r="L31" s="195">
        <v>0.2</v>
      </c>
      <c r="M31" s="196"/>
      <c r="N31" s="196"/>
      <c r="O31" s="196"/>
      <c r="P31" s="40"/>
      <c r="Q31" s="40"/>
      <c r="R31" s="40"/>
      <c r="S31" s="40"/>
      <c r="T31" s="43" t="s">
        <v>46</v>
      </c>
      <c r="U31" s="40"/>
      <c r="V31" s="40"/>
      <c r="W31" s="197">
        <f>ROUND(AZ87+SUM(CD91:CD95),2)</f>
        <v>0</v>
      </c>
      <c r="X31" s="196"/>
      <c r="Y31" s="196"/>
      <c r="Z31" s="196"/>
      <c r="AA31" s="196"/>
      <c r="AB31" s="196"/>
      <c r="AC31" s="196"/>
      <c r="AD31" s="196"/>
      <c r="AE31" s="196"/>
      <c r="AF31" s="40"/>
      <c r="AG31" s="40"/>
      <c r="AH31" s="40"/>
      <c r="AI31" s="40"/>
      <c r="AJ31" s="40"/>
      <c r="AK31" s="197">
        <f>ROUND(AV87+SUM(BY91:BY95),2)</f>
        <v>0</v>
      </c>
      <c r="AL31" s="196"/>
      <c r="AM31" s="196"/>
      <c r="AN31" s="196"/>
      <c r="AO31" s="196"/>
      <c r="AP31" s="40"/>
      <c r="AQ31" s="44"/>
      <c r="BE31" s="185"/>
    </row>
    <row r="32" spans="2:71" s="2" customFormat="1" ht="14.45" customHeight="1">
      <c r="B32" s="39"/>
      <c r="C32" s="40"/>
      <c r="D32" s="40"/>
      <c r="E32" s="40"/>
      <c r="F32" s="41" t="s">
        <v>47</v>
      </c>
      <c r="G32" s="40"/>
      <c r="H32" s="40"/>
      <c r="I32" s="40"/>
      <c r="J32" s="40"/>
      <c r="K32" s="40"/>
      <c r="L32" s="195">
        <v>0.2</v>
      </c>
      <c r="M32" s="196"/>
      <c r="N32" s="196"/>
      <c r="O32" s="196"/>
      <c r="P32" s="40"/>
      <c r="Q32" s="40"/>
      <c r="R32" s="40"/>
      <c r="S32" s="40"/>
      <c r="T32" s="43" t="s">
        <v>46</v>
      </c>
      <c r="U32" s="40"/>
      <c r="V32" s="40"/>
      <c r="W32" s="197">
        <f>ROUND(BA87+SUM(CE91:CE95),2)</f>
        <v>0</v>
      </c>
      <c r="X32" s="196"/>
      <c r="Y32" s="196"/>
      <c r="Z32" s="196"/>
      <c r="AA32" s="196"/>
      <c r="AB32" s="196"/>
      <c r="AC32" s="196"/>
      <c r="AD32" s="196"/>
      <c r="AE32" s="196"/>
      <c r="AF32" s="40"/>
      <c r="AG32" s="40"/>
      <c r="AH32" s="40"/>
      <c r="AI32" s="40"/>
      <c r="AJ32" s="40"/>
      <c r="AK32" s="197">
        <f>ROUND(AW87+SUM(BZ91:BZ95),2)</f>
        <v>0</v>
      </c>
      <c r="AL32" s="196"/>
      <c r="AM32" s="196"/>
      <c r="AN32" s="196"/>
      <c r="AO32" s="196"/>
      <c r="AP32" s="40"/>
      <c r="AQ32" s="44"/>
      <c r="BE32" s="185"/>
    </row>
    <row r="33" spans="2:57" s="2" customFormat="1" ht="14.45" hidden="1" customHeight="1">
      <c r="B33" s="39"/>
      <c r="C33" s="40"/>
      <c r="D33" s="40"/>
      <c r="E33" s="40"/>
      <c r="F33" s="41" t="s">
        <v>48</v>
      </c>
      <c r="G33" s="40"/>
      <c r="H33" s="40"/>
      <c r="I33" s="40"/>
      <c r="J33" s="40"/>
      <c r="K33" s="40"/>
      <c r="L33" s="195">
        <v>0.2</v>
      </c>
      <c r="M33" s="196"/>
      <c r="N33" s="196"/>
      <c r="O33" s="196"/>
      <c r="P33" s="40"/>
      <c r="Q33" s="40"/>
      <c r="R33" s="40"/>
      <c r="S33" s="40"/>
      <c r="T33" s="43" t="s">
        <v>46</v>
      </c>
      <c r="U33" s="40"/>
      <c r="V33" s="40"/>
      <c r="W33" s="197">
        <f>ROUND(BB87+SUM(CF91:CF95),2)</f>
        <v>0</v>
      </c>
      <c r="X33" s="196"/>
      <c r="Y33" s="196"/>
      <c r="Z33" s="196"/>
      <c r="AA33" s="196"/>
      <c r="AB33" s="196"/>
      <c r="AC33" s="196"/>
      <c r="AD33" s="196"/>
      <c r="AE33" s="196"/>
      <c r="AF33" s="40"/>
      <c r="AG33" s="40"/>
      <c r="AH33" s="40"/>
      <c r="AI33" s="40"/>
      <c r="AJ33" s="40"/>
      <c r="AK33" s="197">
        <v>0</v>
      </c>
      <c r="AL33" s="196"/>
      <c r="AM33" s="196"/>
      <c r="AN33" s="196"/>
      <c r="AO33" s="196"/>
      <c r="AP33" s="40"/>
      <c r="AQ33" s="44"/>
      <c r="BE33" s="185"/>
    </row>
    <row r="34" spans="2:57" s="2" customFormat="1" ht="14.45" hidden="1" customHeight="1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95">
        <v>0.2</v>
      </c>
      <c r="M34" s="196"/>
      <c r="N34" s="196"/>
      <c r="O34" s="196"/>
      <c r="P34" s="40"/>
      <c r="Q34" s="40"/>
      <c r="R34" s="40"/>
      <c r="S34" s="40"/>
      <c r="T34" s="43" t="s">
        <v>46</v>
      </c>
      <c r="U34" s="40"/>
      <c r="V34" s="40"/>
      <c r="W34" s="197">
        <f>ROUND(BC87+SUM(CG91:CG95),2)</f>
        <v>0</v>
      </c>
      <c r="X34" s="196"/>
      <c r="Y34" s="196"/>
      <c r="Z34" s="196"/>
      <c r="AA34" s="196"/>
      <c r="AB34" s="196"/>
      <c r="AC34" s="196"/>
      <c r="AD34" s="196"/>
      <c r="AE34" s="196"/>
      <c r="AF34" s="40"/>
      <c r="AG34" s="40"/>
      <c r="AH34" s="40"/>
      <c r="AI34" s="40"/>
      <c r="AJ34" s="40"/>
      <c r="AK34" s="197">
        <v>0</v>
      </c>
      <c r="AL34" s="196"/>
      <c r="AM34" s="196"/>
      <c r="AN34" s="196"/>
      <c r="AO34" s="196"/>
      <c r="AP34" s="40"/>
      <c r="AQ34" s="44"/>
      <c r="BE34" s="185"/>
    </row>
    <row r="35" spans="2:57" s="2" customFormat="1" ht="14.45" hidden="1" customHeight="1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95">
        <v>0</v>
      </c>
      <c r="M35" s="196"/>
      <c r="N35" s="196"/>
      <c r="O35" s="196"/>
      <c r="P35" s="40"/>
      <c r="Q35" s="40"/>
      <c r="R35" s="40"/>
      <c r="S35" s="40"/>
      <c r="T35" s="43" t="s">
        <v>46</v>
      </c>
      <c r="U35" s="40"/>
      <c r="V35" s="40"/>
      <c r="W35" s="197">
        <f>ROUND(BD87+SUM(CH91:CH95),2)</f>
        <v>0</v>
      </c>
      <c r="X35" s="196"/>
      <c r="Y35" s="196"/>
      <c r="Z35" s="196"/>
      <c r="AA35" s="196"/>
      <c r="AB35" s="196"/>
      <c r="AC35" s="196"/>
      <c r="AD35" s="196"/>
      <c r="AE35" s="196"/>
      <c r="AF35" s="40"/>
      <c r="AG35" s="40"/>
      <c r="AH35" s="40"/>
      <c r="AI35" s="40"/>
      <c r="AJ35" s="40"/>
      <c r="AK35" s="197">
        <v>0</v>
      </c>
      <c r="AL35" s="196"/>
      <c r="AM35" s="196"/>
      <c r="AN35" s="196"/>
      <c r="AO35" s="196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51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52</v>
      </c>
      <c r="U37" s="47"/>
      <c r="V37" s="47"/>
      <c r="W37" s="47"/>
      <c r="X37" s="198" t="s">
        <v>53</v>
      </c>
      <c r="Y37" s="199"/>
      <c r="Z37" s="199"/>
      <c r="AA37" s="199"/>
      <c r="AB37" s="199"/>
      <c r="AC37" s="47"/>
      <c r="AD37" s="47"/>
      <c r="AE37" s="47"/>
      <c r="AF37" s="47"/>
      <c r="AG37" s="47"/>
      <c r="AH37" s="47"/>
      <c r="AI37" s="47"/>
      <c r="AJ37" s="47"/>
      <c r="AK37" s="200">
        <f>SUM(AK29:AK35)</f>
        <v>0</v>
      </c>
      <c r="AL37" s="199"/>
      <c r="AM37" s="199"/>
      <c r="AN37" s="199"/>
      <c r="AO37" s="201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55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56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57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56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57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58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59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57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56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57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2" t="s">
        <v>60</v>
      </c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/>
      <c r="AO76" s="183"/>
      <c r="AP76" s="183"/>
      <c r="AQ76" s="36"/>
    </row>
    <row r="77" spans="2:43" s="3" customFormat="1" ht="14.45" customHeight="1">
      <c r="B77" s="64"/>
      <c r="C77" s="29" t="s">
        <v>14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K2017-05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2" t="str">
        <f>K6</f>
        <v>Výmena strešnej krytiny na Dome služieb v Podolínci</v>
      </c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203"/>
      <c r="Z78" s="203"/>
      <c r="AA78" s="203"/>
      <c r="AB78" s="203"/>
      <c r="AC78" s="203"/>
      <c r="AD78" s="203"/>
      <c r="AE78" s="203"/>
      <c r="AF78" s="203"/>
      <c r="AG78" s="203"/>
      <c r="AH78" s="203"/>
      <c r="AI78" s="203"/>
      <c r="AJ78" s="203"/>
      <c r="AK78" s="203"/>
      <c r="AL78" s="203"/>
      <c r="AM78" s="203"/>
      <c r="AN78" s="203"/>
      <c r="AO78" s="203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22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Námestie Mariánske 4, Podolínec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24</v>
      </c>
      <c r="AJ80" s="35"/>
      <c r="AK80" s="35"/>
      <c r="AL80" s="35"/>
      <c r="AM80" s="72" t="str">
        <f>IF(AN8= "","",AN8)</f>
        <v>15. 5. 2017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26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Mesto Podolínec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204" t="str">
        <f>IF(E17="","",E17)</f>
        <v>Projekčná kancelária Archa s.r.o.</v>
      </c>
      <c r="AN82" s="204"/>
      <c r="AO82" s="204"/>
      <c r="AP82" s="204"/>
      <c r="AQ82" s="36"/>
      <c r="AS82" s="205" t="s">
        <v>61</v>
      </c>
      <c r="AT82" s="206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38</v>
      </c>
      <c r="AJ83" s="35"/>
      <c r="AK83" s="35"/>
      <c r="AL83" s="35"/>
      <c r="AM83" s="204" t="str">
        <f>IF(E20="","",E20)</f>
        <v>Ing. Vladimír Dubjel</v>
      </c>
      <c r="AN83" s="204"/>
      <c r="AO83" s="204"/>
      <c r="AP83" s="204"/>
      <c r="AQ83" s="36"/>
      <c r="AS83" s="207"/>
      <c r="AT83" s="208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9"/>
      <c r="AT84" s="210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11" t="s">
        <v>62</v>
      </c>
      <c r="D85" s="212"/>
      <c r="E85" s="212"/>
      <c r="F85" s="212"/>
      <c r="G85" s="212"/>
      <c r="H85" s="78"/>
      <c r="I85" s="213" t="s">
        <v>63</v>
      </c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3" t="s">
        <v>64</v>
      </c>
      <c r="AH85" s="212"/>
      <c r="AI85" s="212"/>
      <c r="AJ85" s="212"/>
      <c r="AK85" s="212"/>
      <c r="AL85" s="212"/>
      <c r="AM85" s="212"/>
      <c r="AN85" s="213" t="s">
        <v>65</v>
      </c>
      <c r="AO85" s="212"/>
      <c r="AP85" s="214"/>
      <c r="AQ85" s="36"/>
      <c r="AS85" s="79" t="s">
        <v>66</v>
      </c>
      <c r="AT85" s="80" t="s">
        <v>67</v>
      </c>
      <c r="AU85" s="80" t="s">
        <v>68</v>
      </c>
      <c r="AV85" s="80" t="s">
        <v>69</v>
      </c>
      <c r="AW85" s="80" t="s">
        <v>70</v>
      </c>
      <c r="AX85" s="80" t="s">
        <v>71</v>
      </c>
      <c r="AY85" s="80" t="s">
        <v>72</v>
      </c>
      <c r="AZ85" s="80" t="s">
        <v>73</v>
      </c>
      <c r="BA85" s="80" t="s">
        <v>74</v>
      </c>
      <c r="BB85" s="80" t="s">
        <v>75</v>
      </c>
      <c r="BC85" s="80" t="s">
        <v>76</v>
      </c>
      <c r="BD85" s="81" t="s">
        <v>77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78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2">
        <f>ROUND(AG88,2)</f>
        <v>0</v>
      </c>
      <c r="AH87" s="222"/>
      <c r="AI87" s="222"/>
      <c r="AJ87" s="222"/>
      <c r="AK87" s="222"/>
      <c r="AL87" s="222"/>
      <c r="AM87" s="222"/>
      <c r="AN87" s="223">
        <f>SUM(AG87,AT87)</f>
        <v>0</v>
      </c>
      <c r="AO87" s="223"/>
      <c r="AP87" s="223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79</v>
      </c>
      <c r="BT87" s="89" t="s">
        <v>80</v>
      </c>
      <c r="BV87" s="89" t="s">
        <v>81</v>
      </c>
      <c r="BW87" s="89" t="s">
        <v>82</v>
      </c>
      <c r="BX87" s="89" t="s">
        <v>83</v>
      </c>
    </row>
    <row r="88" spans="1:89" s="5" customFormat="1" ht="37.5" customHeight="1">
      <c r="A88" s="90" t="s">
        <v>84</v>
      </c>
      <c r="B88" s="91"/>
      <c r="C88" s="92"/>
      <c r="D88" s="217" t="s">
        <v>15</v>
      </c>
      <c r="E88" s="217"/>
      <c r="F88" s="217"/>
      <c r="G88" s="217"/>
      <c r="H88" s="217"/>
      <c r="I88" s="93"/>
      <c r="J88" s="217" t="s">
        <v>18</v>
      </c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  <c r="Y88" s="217"/>
      <c r="Z88" s="217"/>
      <c r="AA88" s="217"/>
      <c r="AB88" s="217"/>
      <c r="AC88" s="217"/>
      <c r="AD88" s="217"/>
      <c r="AE88" s="217"/>
      <c r="AF88" s="217"/>
      <c r="AG88" s="215">
        <f>'K2017-05 - Výmena strešne...'!M29</f>
        <v>0</v>
      </c>
      <c r="AH88" s="216"/>
      <c r="AI88" s="216"/>
      <c r="AJ88" s="216"/>
      <c r="AK88" s="216"/>
      <c r="AL88" s="216"/>
      <c r="AM88" s="216"/>
      <c r="AN88" s="215">
        <f>SUM(AG88,AT88)</f>
        <v>0</v>
      </c>
      <c r="AO88" s="216"/>
      <c r="AP88" s="216"/>
      <c r="AQ88" s="94"/>
      <c r="AS88" s="95">
        <f>'K2017-05 - Výmena strešne...'!M27</f>
        <v>0</v>
      </c>
      <c r="AT88" s="96">
        <f>ROUND(SUM(AV88:AW88),2)</f>
        <v>0</v>
      </c>
      <c r="AU88" s="97">
        <f>'K2017-05 - Výmena strešne...'!W127</f>
        <v>0</v>
      </c>
      <c r="AV88" s="96">
        <f>'K2017-05 - Výmena strešne...'!M31</f>
        <v>0</v>
      </c>
      <c r="AW88" s="96">
        <f>'K2017-05 - Výmena strešne...'!M32</f>
        <v>0</v>
      </c>
      <c r="AX88" s="96">
        <f>'K2017-05 - Výmena strešne...'!M33</f>
        <v>0</v>
      </c>
      <c r="AY88" s="96">
        <f>'K2017-05 - Výmena strešne...'!M34</f>
        <v>0</v>
      </c>
      <c r="AZ88" s="96">
        <f>'K2017-05 - Výmena strešne...'!H31</f>
        <v>0</v>
      </c>
      <c r="BA88" s="96">
        <f>'K2017-05 - Výmena strešne...'!H32</f>
        <v>0</v>
      </c>
      <c r="BB88" s="96">
        <f>'K2017-05 - Výmena strešne...'!H33</f>
        <v>0</v>
      </c>
      <c r="BC88" s="96">
        <f>'K2017-05 - Výmena strešne...'!H34</f>
        <v>0</v>
      </c>
      <c r="BD88" s="98">
        <f>'K2017-05 - Výmena strešne...'!H35</f>
        <v>0</v>
      </c>
      <c r="BT88" s="99" t="s">
        <v>85</v>
      </c>
      <c r="BU88" s="99" t="s">
        <v>86</v>
      </c>
      <c r="BV88" s="99" t="s">
        <v>81</v>
      </c>
      <c r="BW88" s="99" t="s">
        <v>82</v>
      </c>
      <c r="BX88" s="99" t="s">
        <v>83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87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3">
        <f>ROUND(SUM(AG91:AG94),2)</f>
        <v>0</v>
      </c>
      <c r="AH90" s="223"/>
      <c r="AI90" s="223"/>
      <c r="AJ90" s="223"/>
      <c r="AK90" s="223"/>
      <c r="AL90" s="223"/>
      <c r="AM90" s="223"/>
      <c r="AN90" s="223">
        <f>ROUND(SUM(AN91:AN94),2)</f>
        <v>0</v>
      </c>
      <c r="AO90" s="223"/>
      <c r="AP90" s="223"/>
      <c r="AQ90" s="36"/>
      <c r="AS90" s="79" t="s">
        <v>88</v>
      </c>
      <c r="AT90" s="80" t="s">
        <v>89</v>
      </c>
      <c r="AU90" s="80" t="s">
        <v>44</v>
      </c>
      <c r="AV90" s="81" t="s">
        <v>67</v>
      </c>
    </row>
    <row r="91" spans="1:89" s="1" customFormat="1" ht="19.899999999999999" customHeight="1">
      <c r="B91" s="34"/>
      <c r="C91" s="35"/>
      <c r="D91" s="100" t="s">
        <v>90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8">
        <f>ROUND(AG87*AS91,2)</f>
        <v>0</v>
      </c>
      <c r="AH91" s="219"/>
      <c r="AI91" s="219"/>
      <c r="AJ91" s="219"/>
      <c r="AK91" s="219"/>
      <c r="AL91" s="219"/>
      <c r="AM91" s="219"/>
      <c r="AN91" s="219">
        <f>ROUND(AG91+AV91,2)</f>
        <v>0</v>
      </c>
      <c r="AO91" s="219"/>
      <c r="AP91" s="219"/>
      <c r="AQ91" s="36"/>
      <c r="AS91" s="101">
        <v>0</v>
      </c>
      <c r="AT91" s="102" t="s">
        <v>91</v>
      </c>
      <c r="AU91" s="102" t="s">
        <v>45</v>
      </c>
      <c r="AV91" s="103">
        <f>ROUND(IF(AU91="základná",AG91*L31,IF(AU91="znížená",AG91*L32,0)),2)</f>
        <v>0</v>
      </c>
      <c r="BV91" s="17" t="s">
        <v>92</v>
      </c>
      <c r="BY91" s="104">
        <f>IF(AU91="základná",AV91,0)</f>
        <v>0</v>
      </c>
      <c r="BZ91" s="104">
        <f>IF(AU91="znížená",AV91,0)</f>
        <v>0</v>
      </c>
      <c r="CA91" s="104">
        <v>0</v>
      </c>
      <c r="CB91" s="104">
        <v>0</v>
      </c>
      <c r="CC91" s="104">
        <v>0</v>
      </c>
      <c r="CD91" s="104">
        <f>IF(AU91="základná",AG91,0)</f>
        <v>0</v>
      </c>
      <c r="CE91" s="104">
        <f>IF(AU91="znížená",AG91,0)</f>
        <v>0</v>
      </c>
      <c r="CF91" s="104">
        <f>IF(AU91="zákl. prenesená",AG91,0)</f>
        <v>0</v>
      </c>
      <c r="CG91" s="104">
        <f>IF(AU91="zníž. prenesená",AG91,0)</f>
        <v>0</v>
      </c>
      <c r="CH91" s="104">
        <f>IF(AU91="nulová",AG91,0)</f>
        <v>0</v>
      </c>
      <c r="CI91" s="17">
        <f>IF(AU91="základná",1,IF(AU91="znížená",2,IF(AU91="zákl. prenesená",4,IF(AU91="zníž. prenesená",5,3))))</f>
        <v>1</v>
      </c>
      <c r="CJ91" s="17">
        <f>IF(AT91="stavebná časť",1,IF(8891="investičná časť",2,3))</f>
        <v>1</v>
      </c>
      <c r="CK91" s="17" t="str">
        <f>IF(D91="Vyplň vlastné","","x")</f>
        <v>x</v>
      </c>
    </row>
    <row r="92" spans="1:89" s="1" customFormat="1" ht="19.899999999999999" customHeight="1">
      <c r="B92" s="34"/>
      <c r="C92" s="35"/>
      <c r="D92" s="220" t="s">
        <v>93</v>
      </c>
      <c r="E92" s="221"/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35"/>
      <c r="AD92" s="35"/>
      <c r="AE92" s="35"/>
      <c r="AF92" s="35"/>
      <c r="AG92" s="218">
        <f>AG87*AS92</f>
        <v>0</v>
      </c>
      <c r="AH92" s="219"/>
      <c r="AI92" s="219"/>
      <c r="AJ92" s="219"/>
      <c r="AK92" s="219"/>
      <c r="AL92" s="219"/>
      <c r="AM92" s="219"/>
      <c r="AN92" s="219">
        <f>AG92+AV92</f>
        <v>0</v>
      </c>
      <c r="AO92" s="219"/>
      <c r="AP92" s="219"/>
      <c r="AQ92" s="36"/>
      <c r="AS92" s="105">
        <v>0</v>
      </c>
      <c r="AT92" s="106" t="s">
        <v>91</v>
      </c>
      <c r="AU92" s="106" t="s">
        <v>45</v>
      </c>
      <c r="AV92" s="107">
        <f>ROUND(IF(AU92="nulová",0,IF(OR(AU92="základná",AU92="zákl. prenesená"),AG92*L31,AG92*L32)),2)</f>
        <v>0</v>
      </c>
      <c r="BV92" s="17" t="s">
        <v>94</v>
      </c>
      <c r="BY92" s="104">
        <f>IF(AU92="základná",AV92,0)</f>
        <v>0</v>
      </c>
      <c r="BZ92" s="104">
        <f>IF(AU92="znížená",AV92,0)</f>
        <v>0</v>
      </c>
      <c r="CA92" s="104">
        <f>IF(AU92="zákl. prenesená",AV92,0)</f>
        <v>0</v>
      </c>
      <c r="CB92" s="104">
        <f>IF(AU92="zníž. prenesená",AV92,0)</f>
        <v>0</v>
      </c>
      <c r="CC92" s="104">
        <f>IF(AU92="nulová",AV92,0)</f>
        <v>0</v>
      </c>
      <c r="CD92" s="104">
        <f>IF(AU92="základná",AG92,0)</f>
        <v>0</v>
      </c>
      <c r="CE92" s="104">
        <f>IF(AU92="znížená",AG92,0)</f>
        <v>0</v>
      </c>
      <c r="CF92" s="104">
        <f>IF(AU92="zákl. prenesená",AG92,0)</f>
        <v>0</v>
      </c>
      <c r="CG92" s="104">
        <f>IF(AU92="zníž. prenesená",AG92,0)</f>
        <v>0</v>
      </c>
      <c r="CH92" s="104">
        <f>IF(AU92="nulová",AG92,0)</f>
        <v>0</v>
      </c>
      <c r="CI92" s="17">
        <f>IF(AU92="základná",1,IF(AU92="znížená",2,IF(AU92="zákl. prenesená",4,IF(AU92="zníž. prenesená",5,3))))</f>
        <v>1</v>
      </c>
      <c r="CJ92" s="17">
        <f>IF(AT92="stavebná časť",1,IF(8892="investičná časť",2,3))</f>
        <v>1</v>
      </c>
      <c r="CK92" s="17" t="str">
        <f>IF(D92="Vyplň vlastné","","x")</f>
        <v/>
      </c>
    </row>
    <row r="93" spans="1:89" s="1" customFormat="1" ht="19.899999999999999" customHeight="1">
      <c r="B93" s="34"/>
      <c r="C93" s="35"/>
      <c r="D93" s="220" t="s">
        <v>93</v>
      </c>
      <c r="E93" s="221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35"/>
      <c r="AD93" s="35"/>
      <c r="AE93" s="35"/>
      <c r="AF93" s="35"/>
      <c r="AG93" s="218">
        <f>AG87*AS93</f>
        <v>0</v>
      </c>
      <c r="AH93" s="219"/>
      <c r="AI93" s="219"/>
      <c r="AJ93" s="219"/>
      <c r="AK93" s="219"/>
      <c r="AL93" s="219"/>
      <c r="AM93" s="219"/>
      <c r="AN93" s="219">
        <f>AG93+AV93</f>
        <v>0</v>
      </c>
      <c r="AO93" s="219"/>
      <c r="AP93" s="219"/>
      <c r="AQ93" s="36"/>
      <c r="AS93" s="105">
        <v>0</v>
      </c>
      <c r="AT93" s="106" t="s">
        <v>91</v>
      </c>
      <c r="AU93" s="106" t="s">
        <v>45</v>
      </c>
      <c r="AV93" s="107">
        <f>ROUND(IF(AU93="nulová",0,IF(OR(AU93="základná",AU93="zákl. prenesená"),AG93*L31,AG93*L32)),2)</f>
        <v>0</v>
      </c>
      <c r="BV93" s="17" t="s">
        <v>94</v>
      </c>
      <c r="BY93" s="104">
        <f>IF(AU93="základná",AV93,0)</f>
        <v>0</v>
      </c>
      <c r="BZ93" s="104">
        <f>IF(AU93="znížená",AV93,0)</f>
        <v>0</v>
      </c>
      <c r="CA93" s="104">
        <f>IF(AU93="zákl. prenesená",AV93,0)</f>
        <v>0</v>
      </c>
      <c r="CB93" s="104">
        <f>IF(AU93="zníž. prenesená",AV93,0)</f>
        <v>0</v>
      </c>
      <c r="CC93" s="104">
        <f>IF(AU93="nulová",AV93,0)</f>
        <v>0</v>
      </c>
      <c r="CD93" s="104">
        <f>IF(AU93="základná",AG93,0)</f>
        <v>0</v>
      </c>
      <c r="CE93" s="104">
        <f>IF(AU93="znížená",AG93,0)</f>
        <v>0</v>
      </c>
      <c r="CF93" s="104">
        <f>IF(AU93="zákl. prenesená",AG93,0)</f>
        <v>0</v>
      </c>
      <c r="CG93" s="104">
        <f>IF(AU93="zníž. prenesená",AG93,0)</f>
        <v>0</v>
      </c>
      <c r="CH93" s="104">
        <f>IF(AU93="nulová",AG93,0)</f>
        <v>0</v>
      </c>
      <c r="CI93" s="17">
        <f>IF(AU93="základná",1,IF(AU93="znížená",2,IF(AU93="zákl. prenesená",4,IF(AU93="zníž. prenesená",5,3))))</f>
        <v>1</v>
      </c>
      <c r="CJ93" s="17">
        <f>IF(AT93="stavebná časť",1,IF(8893="investičná časť",2,3))</f>
        <v>1</v>
      </c>
      <c r="CK93" s="17" t="str">
        <f>IF(D93="Vyplň vlastné","","x")</f>
        <v/>
      </c>
    </row>
    <row r="94" spans="1:89" s="1" customFormat="1" ht="19.899999999999999" customHeight="1">
      <c r="B94" s="34"/>
      <c r="C94" s="35"/>
      <c r="D94" s="220" t="s">
        <v>93</v>
      </c>
      <c r="E94" s="221"/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21"/>
      <c r="Z94" s="221"/>
      <c r="AA94" s="221"/>
      <c r="AB94" s="221"/>
      <c r="AC94" s="35"/>
      <c r="AD94" s="35"/>
      <c r="AE94" s="35"/>
      <c r="AF94" s="35"/>
      <c r="AG94" s="218">
        <f>AG87*AS94</f>
        <v>0</v>
      </c>
      <c r="AH94" s="219"/>
      <c r="AI94" s="219"/>
      <c r="AJ94" s="219"/>
      <c r="AK94" s="219"/>
      <c r="AL94" s="219"/>
      <c r="AM94" s="219"/>
      <c r="AN94" s="219">
        <f>AG94+AV94</f>
        <v>0</v>
      </c>
      <c r="AO94" s="219"/>
      <c r="AP94" s="219"/>
      <c r="AQ94" s="36"/>
      <c r="AS94" s="108">
        <v>0</v>
      </c>
      <c r="AT94" s="109" t="s">
        <v>91</v>
      </c>
      <c r="AU94" s="109" t="s">
        <v>45</v>
      </c>
      <c r="AV94" s="110">
        <f>ROUND(IF(AU94="nulová",0,IF(OR(AU94="základná",AU94="zákl. prenesená"),AG94*L31,AG94*L32)),2)</f>
        <v>0</v>
      </c>
      <c r="BV94" s="17" t="s">
        <v>94</v>
      </c>
      <c r="BY94" s="104">
        <f>IF(AU94="základná",AV94,0)</f>
        <v>0</v>
      </c>
      <c r="BZ94" s="104">
        <f>IF(AU94="znížená",AV94,0)</f>
        <v>0</v>
      </c>
      <c r="CA94" s="104">
        <f>IF(AU94="zákl. prenesená",AV94,0)</f>
        <v>0</v>
      </c>
      <c r="CB94" s="104">
        <f>IF(AU94="zníž. prenesená",AV94,0)</f>
        <v>0</v>
      </c>
      <c r="CC94" s="104">
        <f>IF(AU94="nulová",AV94,0)</f>
        <v>0</v>
      </c>
      <c r="CD94" s="104">
        <f>IF(AU94="základná",AG94,0)</f>
        <v>0</v>
      </c>
      <c r="CE94" s="104">
        <f>IF(AU94="znížená",AG94,0)</f>
        <v>0</v>
      </c>
      <c r="CF94" s="104">
        <f>IF(AU94="zákl. prenesená",AG94,0)</f>
        <v>0</v>
      </c>
      <c r="CG94" s="104">
        <f>IF(AU94="zníž. prenesená",AG94,0)</f>
        <v>0</v>
      </c>
      <c r="CH94" s="104">
        <f>IF(AU94="nulová",AG94,0)</f>
        <v>0</v>
      </c>
      <c r="CI94" s="17">
        <f>IF(AU94="základná",1,IF(AU94="znížená",2,IF(AU94="zákl. prenesená",4,IF(AU94="zníž. prenesená",5,3))))</f>
        <v>1</v>
      </c>
      <c r="CJ94" s="17">
        <f>IF(AT94="stavebná časť",1,IF(8894="investičná časť",2,3))</f>
        <v>1</v>
      </c>
      <c r="CK94" s="17" t="str">
        <f>IF(D94="Vyplň vlastné","","x")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95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24">
        <f>ROUND(AG87+AG90,2)</f>
        <v>0</v>
      </c>
      <c r="AH96" s="224"/>
      <c r="AI96" s="224"/>
      <c r="AJ96" s="224"/>
      <c r="AK96" s="224"/>
      <c r="AL96" s="224"/>
      <c r="AM96" s="224"/>
      <c r="AN96" s="224">
        <f>AN87+AN90</f>
        <v>0</v>
      </c>
      <c r="AO96" s="224"/>
      <c r="AP96" s="224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1:AU95">
      <formula1>"základná, znížená, nulová"</formula1>
    </dataValidation>
    <dataValidation type="list" allowBlank="1" showInputMessage="1" showErrorMessage="1" error="Povolené sú hodnoty stavebná časť, technologická časť, investičná časť." sqref="AT91:AT95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K2017-05 - Výmena strešne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0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96</v>
      </c>
      <c r="G1" s="13"/>
      <c r="H1" s="267" t="s">
        <v>97</v>
      </c>
      <c r="I1" s="267"/>
      <c r="J1" s="267"/>
      <c r="K1" s="267"/>
      <c r="L1" s="13" t="s">
        <v>98</v>
      </c>
      <c r="M1" s="11"/>
      <c r="N1" s="11"/>
      <c r="O1" s="12" t="s">
        <v>99</v>
      </c>
      <c r="P1" s="11"/>
      <c r="Q1" s="11"/>
      <c r="R1" s="11"/>
      <c r="S1" s="13" t="s">
        <v>100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0" t="s">
        <v>7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25" t="s">
        <v>8</v>
      </c>
      <c r="T2" s="226"/>
      <c r="U2" s="226"/>
      <c r="V2" s="226"/>
      <c r="W2" s="226"/>
      <c r="X2" s="226"/>
      <c r="Y2" s="226"/>
      <c r="Z2" s="226"/>
      <c r="AA2" s="226"/>
      <c r="AB2" s="226"/>
      <c r="AC2" s="226"/>
      <c r="AT2" s="17" t="s">
        <v>82</v>
      </c>
      <c r="AZ2" s="114" t="s">
        <v>101</v>
      </c>
      <c r="BA2" s="114" t="s">
        <v>20</v>
      </c>
      <c r="BB2" s="114" t="s">
        <v>20</v>
      </c>
      <c r="BC2" s="114" t="s">
        <v>102</v>
      </c>
      <c r="BD2" s="114" t="s">
        <v>103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80</v>
      </c>
      <c r="AZ3" s="114" t="s">
        <v>104</v>
      </c>
      <c r="BA3" s="114" t="s">
        <v>20</v>
      </c>
      <c r="BB3" s="114" t="s">
        <v>20</v>
      </c>
      <c r="BC3" s="114" t="s">
        <v>105</v>
      </c>
      <c r="BD3" s="114" t="s">
        <v>103</v>
      </c>
    </row>
    <row r="4" spans="1:66" ht="36.950000000000003" customHeight="1">
      <c r="B4" s="21"/>
      <c r="C4" s="182" t="s">
        <v>106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22"/>
      <c r="T4" s="23" t="s">
        <v>12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s="1" customFormat="1" ht="32.85" customHeight="1">
      <c r="B6" s="34"/>
      <c r="C6" s="35"/>
      <c r="D6" s="28" t="s">
        <v>17</v>
      </c>
      <c r="E6" s="35"/>
      <c r="F6" s="188" t="s">
        <v>18</v>
      </c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35"/>
      <c r="R6" s="36"/>
    </row>
    <row r="7" spans="1:66" s="1" customFormat="1" ht="14.45" customHeight="1">
      <c r="B7" s="34"/>
      <c r="C7" s="35"/>
      <c r="D7" s="29" t="s">
        <v>19</v>
      </c>
      <c r="E7" s="35"/>
      <c r="F7" s="27" t="s">
        <v>20</v>
      </c>
      <c r="G7" s="35"/>
      <c r="H7" s="35"/>
      <c r="I7" s="35"/>
      <c r="J7" s="35"/>
      <c r="K7" s="35"/>
      <c r="L7" s="35"/>
      <c r="M7" s="29" t="s">
        <v>21</v>
      </c>
      <c r="N7" s="35"/>
      <c r="O7" s="27" t="s">
        <v>20</v>
      </c>
      <c r="P7" s="35"/>
      <c r="Q7" s="35"/>
      <c r="R7" s="36"/>
    </row>
    <row r="8" spans="1:66" s="1" customFormat="1" ht="14.45" customHeight="1">
      <c r="B8" s="34"/>
      <c r="C8" s="35"/>
      <c r="D8" s="29" t="s">
        <v>22</v>
      </c>
      <c r="E8" s="35"/>
      <c r="F8" s="27" t="s">
        <v>23</v>
      </c>
      <c r="G8" s="35"/>
      <c r="H8" s="35"/>
      <c r="I8" s="35"/>
      <c r="J8" s="35"/>
      <c r="K8" s="35"/>
      <c r="L8" s="35"/>
      <c r="M8" s="29" t="s">
        <v>24</v>
      </c>
      <c r="N8" s="35"/>
      <c r="O8" s="228" t="str">
        <f>'Rekapitulácia stavby'!AN8</f>
        <v>15. 5. 2017</v>
      </c>
      <c r="P8" s="229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26</v>
      </c>
      <c r="E10" s="35"/>
      <c r="F10" s="35"/>
      <c r="G10" s="35"/>
      <c r="H10" s="35"/>
      <c r="I10" s="35"/>
      <c r="J10" s="35"/>
      <c r="K10" s="35"/>
      <c r="L10" s="35"/>
      <c r="M10" s="29" t="s">
        <v>27</v>
      </c>
      <c r="N10" s="35"/>
      <c r="O10" s="186" t="s">
        <v>28</v>
      </c>
      <c r="P10" s="186"/>
      <c r="Q10" s="35"/>
      <c r="R10" s="36"/>
    </row>
    <row r="11" spans="1:66" s="1" customFormat="1" ht="18" customHeight="1">
      <c r="B11" s="34"/>
      <c r="C11" s="35"/>
      <c r="D11" s="35"/>
      <c r="E11" s="27" t="s">
        <v>29</v>
      </c>
      <c r="F11" s="35"/>
      <c r="G11" s="35"/>
      <c r="H11" s="35"/>
      <c r="I11" s="35"/>
      <c r="J11" s="35"/>
      <c r="K11" s="35"/>
      <c r="L11" s="35"/>
      <c r="M11" s="29" t="s">
        <v>30</v>
      </c>
      <c r="N11" s="35"/>
      <c r="O11" s="186" t="s">
        <v>20</v>
      </c>
      <c r="P11" s="186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31</v>
      </c>
      <c r="E13" s="35"/>
      <c r="F13" s="35"/>
      <c r="G13" s="35"/>
      <c r="H13" s="35"/>
      <c r="I13" s="35"/>
      <c r="J13" s="35"/>
      <c r="K13" s="35"/>
      <c r="L13" s="35"/>
      <c r="M13" s="29" t="s">
        <v>27</v>
      </c>
      <c r="N13" s="35"/>
      <c r="O13" s="230" t="str">
        <f>IF('Rekapitulácia stavby'!AN13="","",'Rekapitulácia stavby'!AN13)</f>
        <v>Vyplň údaj</v>
      </c>
      <c r="P13" s="186"/>
      <c r="Q13" s="35"/>
      <c r="R13" s="36"/>
    </row>
    <row r="14" spans="1:66" s="1" customFormat="1" ht="18" customHeight="1">
      <c r="B14" s="34"/>
      <c r="C14" s="35"/>
      <c r="D14" s="35"/>
      <c r="E14" s="230" t="str">
        <f>IF('Rekapitulácia stavby'!E14="","",'Rekapitulácia stavby'!E14)</f>
        <v>Vyplň údaj</v>
      </c>
      <c r="F14" s="231"/>
      <c r="G14" s="231"/>
      <c r="H14" s="231"/>
      <c r="I14" s="231"/>
      <c r="J14" s="231"/>
      <c r="K14" s="231"/>
      <c r="L14" s="231"/>
      <c r="M14" s="29" t="s">
        <v>30</v>
      </c>
      <c r="N14" s="35"/>
      <c r="O14" s="230" t="str">
        <f>IF('Rekapitulácia stavby'!AN14="","",'Rekapitulácia stavby'!AN14)</f>
        <v>Vyplň údaj</v>
      </c>
      <c r="P14" s="186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33</v>
      </c>
      <c r="E16" s="35"/>
      <c r="F16" s="35"/>
      <c r="G16" s="35"/>
      <c r="H16" s="35"/>
      <c r="I16" s="35"/>
      <c r="J16" s="35"/>
      <c r="K16" s="35"/>
      <c r="L16" s="35"/>
      <c r="M16" s="29" t="s">
        <v>27</v>
      </c>
      <c r="N16" s="35"/>
      <c r="O16" s="186" t="s">
        <v>34</v>
      </c>
      <c r="P16" s="186"/>
      <c r="Q16" s="35"/>
      <c r="R16" s="36"/>
    </row>
    <row r="17" spans="2:18" s="1" customFormat="1" ht="18" customHeight="1">
      <c r="B17" s="34"/>
      <c r="C17" s="35"/>
      <c r="D17" s="35"/>
      <c r="E17" s="27" t="s">
        <v>35</v>
      </c>
      <c r="F17" s="35"/>
      <c r="G17" s="35"/>
      <c r="H17" s="35"/>
      <c r="I17" s="35"/>
      <c r="J17" s="35"/>
      <c r="K17" s="35"/>
      <c r="L17" s="35"/>
      <c r="M17" s="29" t="s">
        <v>30</v>
      </c>
      <c r="N17" s="35"/>
      <c r="O17" s="186" t="s">
        <v>20</v>
      </c>
      <c r="P17" s="186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38</v>
      </c>
      <c r="E19" s="35"/>
      <c r="F19" s="35"/>
      <c r="G19" s="35"/>
      <c r="H19" s="35"/>
      <c r="I19" s="35"/>
      <c r="J19" s="35"/>
      <c r="K19" s="35"/>
      <c r="L19" s="35"/>
      <c r="M19" s="29" t="s">
        <v>27</v>
      </c>
      <c r="N19" s="35"/>
      <c r="O19" s="186" t="s">
        <v>20</v>
      </c>
      <c r="P19" s="186"/>
      <c r="Q19" s="35"/>
      <c r="R19" s="36"/>
    </row>
    <row r="20" spans="2:18" s="1" customFormat="1" ht="18" customHeight="1">
      <c r="B20" s="34"/>
      <c r="C20" s="35"/>
      <c r="D20" s="35"/>
      <c r="E20" s="27" t="s">
        <v>39</v>
      </c>
      <c r="F20" s="35"/>
      <c r="G20" s="35"/>
      <c r="H20" s="35"/>
      <c r="I20" s="35"/>
      <c r="J20" s="35"/>
      <c r="K20" s="35"/>
      <c r="L20" s="35"/>
      <c r="M20" s="29" t="s">
        <v>30</v>
      </c>
      <c r="N20" s="35"/>
      <c r="O20" s="186" t="s">
        <v>20</v>
      </c>
      <c r="P20" s="186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40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22.5" customHeight="1">
      <c r="B23" s="34"/>
      <c r="C23" s="35"/>
      <c r="D23" s="35"/>
      <c r="E23" s="191" t="s">
        <v>20</v>
      </c>
      <c r="F23" s="191"/>
      <c r="G23" s="191"/>
      <c r="H23" s="191"/>
      <c r="I23" s="191"/>
      <c r="J23" s="191"/>
      <c r="K23" s="191"/>
      <c r="L23" s="191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5" t="s">
        <v>107</v>
      </c>
      <c r="E26" s="35"/>
      <c r="F26" s="35"/>
      <c r="G26" s="35"/>
      <c r="H26" s="35"/>
      <c r="I26" s="35"/>
      <c r="J26" s="35"/>
      <c r="K26" s="35"/>
      <c r="L26" s="35"/>
      <c r="M26" s="192">
        <f>N87</f>
        <v>0</v>
      </c>
      <c r="N26" s="192"/>
      <c r="O26" s="192"/>
      <c r="P26" s="192"/>
      <c r="Q26" s="35"/>
      <c r="R26" s="36"/>
    </row>
    <row r="27" spans="2:18" s="1" customFormat="1" ht="14.45" customHeight="1">
      <c r="B27" s="34"/>
      <c r="C27" s="35"/>
      <c r="D27" s="33" t="s">
        <v>90</v>
      </c>
      <c r="E27" s="35"/>
      <c r="F27" s="35"/>
      <c r="G27" s="35"/>
      <c r="H27" s="35"/>
      <c r="I27" s="35"/>
      <c r="J27" s="35"/>
      <c r="K27" s="35"/>
      <c r="L27" s="35"/>
      <c r="M27" s="192">
        <f>N103</f>
        <v>0</v>
      </c>
      <c r="N27" s="192"/>
      <c r="O27" s="192"/>
      <c r="P27" s="192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6" t="s">
        <v>43</v>
      </c>
      <c r="E29" s="35"/>
      <c r="F29" s="35"/>
      <c r="G29" s="35"/>
      <c r="H29" s="35"/>
      <c r="I29" s="35"/>
      <c r="J29" s="35"/>
      <c r="K29" s="35"/>
      <c r="L29" s="35"/>
      <c r="M29" s="232">
        <f>ROUND(M26+M27,2)</f>
        <v>0</v>
      </c>
      <c r="N29" s="227"/>
      <c r="O29" s="227"/>
      <c r="P29" s="227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44</v>
      </c>
      <c r="E31" s="41" t="s">
        <v>45</v>
      </c>
      <c r="F31" s="42">
        <v>0.2</v>
      </c>
      <c r="G31" s="117" t="s">
        <v>46</v>
      </c>
      <c r="H31" s="233">
        <f>ROUND((((SUM(BE103:BE110)+SUM(BE127:BE195))+SUM(BE197:BE201))),2)</f>
        <v>0</v>
      </c>
      <c r="I31" s="227"/>
      <c r="J31" s="227"/>
      <c r="K31" s="35"/>
      <c r="L31" s="35"/>
      <c r="M31" s="233">
        <f>ROUND(((ROUND((SUM(BE103:BE110)+SUM(BE127:BE195)), 2)*F31)+SUM(BE197:BE201)*F31),2)</f>
        <v>0</v>
      </c>
      <c r="N31" s="227"/>
      <c r="O31" s="227"/>
      <c r="P31" s="227"/>
      <c r="Q31" s="35"/>
      <c r="R31" s="36"/>
    </row>
    <row r="32" spans="2:18" s="1" customFormat="1" ht="14.45" customHeight="1">
      <c r="B32" s="34"/>
      <c r="C32" s="35"/>
      <c r="D32" s="35"/>
      <c r="E32" s="41" t="s">
        <v>47</v>
      </c>
      <c r="F32" s="42">
        <v>0.2</v>
      </c>
      <c r="G32" s="117" t="s">
        <v>46</v>
      </c>
      <c r="H32" s="233">
        <f>ROUND((((SUM(BF103:BF110)+SUM(BF127:BF195))+SUM(BF197:BF201))),2)</f>
        <v>0</v>
      </c>
      <c r="I32" s="227"/>
      <c r="J32" s="227"/>
      <c r="K32" s="35"/>
      <c r="L32" s="35"/>
      <c r="M32" s="233">
        <f>ROUND(((ROUND((SUM(BF103:BF110)+SUM(BF127:BF195)), 2)*F32)+SUM(BF197:BF201)*F32),2)</f>
        <v>0</v>
      </c>
      <c r="N32" s="227"/>
      <c r="O32" s="227"/>
      <c r="P32" s="227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48</v>
      </c>
      <c r="F33" s="42">
        <v>0.2</v>
      </c>
      <c r="G33" s="117" t="s">
        <v>46</v>
      </c>
      <c r="H33" s="233">
        <f>ROUND((((SUM(BG103:BG110)+SUM(BG127:BG195))+SUM(BG197:BG201))),2)</f>
        <v>0</v>
      </c>
      <c r="I33" s="227"/>
      <c r="J33" s="227"/>
      <c r="K33" s="35"/>
      <c r="L33" s="35"/>
      <c r="M33" s="233">
        <v>0</v>
      </c>
      <c r="N33" s="227"/>
      <c r="O33" s="227"/>
      <c r="P33" s="227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49</v>
      </c>
      <c r="F34" s="42">
        <v>0.2</v>
      </c>
      <c r="G34" s="117" t="s">
        <v>46</v>
      </c>
      <c r="H34" s="233">
        <f>ROUND((((SUM(BH103:BH110)+SUM(BH127:BH195))+SUM(BH197:BH201))),2)</f>
        <v>0</v>
      </c>
      <c r="I34" s="227"/>
      <c r="J34" s="227"/>
      <c r="K34" s="35"/>
      <c r="L34" s="35"/>
      <c r="M34" s="233">
        <v>0</v>
      </c>
      <c r="N34" s="227"/>
      <c r="O34" s="227"/>
      <c r="P34" s="227"/>
      <c r="Q34" s="35"/>
      <c r="R34" s="36"/>
    </row>
    <row r="35" spans="2:18" s="1" customFormat="1" ht="14.45" hidden="1" customHeight="1">
      <c r="B35" s="34"/>
      <c r="C35" s="35"/>
      <c r="D35" s="35"/>
      <c r="E35" s="41" t="s">
        <v>50</v>
      </c>
      <c r="F35" s="42">
        <v>0</v>
      </c>
      <c r="G35" s="117" t="s">
        <v>46</v>
      </c>
      <c r="H35" s="233">
        <f>ROUND((((SUM(BI103:BI110)+SUM(BI127:BI195))+SUM(BI197:BI201))),2)</f>
        <v>0</v>
      </c>
      <c r="I35" s="227"/>
      <c r="J35" s="227"/>
      <c r="K35" s="35"/>
      <c r="L35" s="35"/>
      <c r="M35" s="233">
        <v>0</v>
      </c>
      <c r="N35" s="227"/>
      <c r="O35" s="227"/>
      <c r="P35" s="227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8" t="s">
        <v>51</v>
      </c>
      <c r="E37" s="78"/>
      <c r="F37" s="78"/>
      <c r="G37" s="119" t="s">
        <v>52</v>
      </c>
      <c r="H37" s="120" t="s">
        <v>53</v>
      </c>
      <c r="I37" s="78"/>
      <c r="J37" s="78"/>
      <c r="K37" s="78"/>
      <c r="L37" s="234">
        <f>SUM(M29:M35)</f>
        <v>0</v>
      </c>
      <c r="M37" s="234"/>
      <c r="N37" s="234"/>
      <c r="O37" s="234"/>
      <c r="P37" s="235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2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54</v>
      </c>
      <c r="E50" s="50"/>
      <c r="F50" s="50"/>
      <c r="G50" s="50"/>
      <c r="H50" s="51"/>
      <c r="I50" s="35"/>
      <c r="J50" s="49" t="s">
        <v>55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56</v>
      </c>
      <c r="E59" s="55"/>
      <c r="F59" s="55"/>
      <c r="G59" s="56" t="s">
        <v>57</v>
      </c>
      <c r="H59" s="57"/>
      <c r="I59" s="35"/>
      <c r="J59" s="54" t="s">
        <v>56</v>
      </c>
      <c r="K59" s="55"/>
      <c r="L59" s="55"/>
      <c r="M59" s="55"/>
      <c r="N59" s="56" t="s">
        <v>57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58</v>
      </c>
      <c r="E61" s="50"/>
      <c r="F61" s="50"/>
      <c r="G61" s="50"/>
      <c r="H61" s="51"/>
      <c r="I61" s="35"/>
      <c r="J61" s="49" t="s">
        <v>59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56</v>
      </c>
      <c r="E70" s="55"/>
      <c r="F70" s="55"/>
      <c r="G70" s="56" t="s">
        <v>57</v>
      </c>
      <c r="H70" s="57"/>
      <c r="I70" s="35"/>
      <c r="J70" s="54" t="s">
        <v>56</v>
      </c>
      <c r="K70" s="55"/>
      <c r="L70" s="55"/>
      <c r="M70" s="55"/>
      <c r="N70" s="56" t="s">
        <v>57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>
      <c r="B76" s="34"/>
      <c r="C76" s="182" t="s">
        <v>108</v>
      </c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36"/>
      <c r="T76" s="124"/>
      <c r="U76" s="124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6.950000000000003" customHeight="1">
      <c r="B78" s="34"/>
      <c r="C78" s="68" t="s">
        <v>17</v>
      </c>
      <c r="D78" s="35"/>
      <c r="E78" s="35"/>
      <c r="F78" s="202" t="str">
        <f>F6</f>
        <v>Výmena strešnej krytiny na Dome služieb v Podolínci</v>
      </c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35"/>
      <c r="R78" s="36"/>
      <c r="T78" s="124"/>
      <c r="U78" s="124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4"/>
      <c r="U79" s="124"/>
    </row>
    <row r="80" spans="2:21" s="1" customFormat="1" ht="18" customHeight="1">
      <c r="B80" s="34"/>
      <c r="C80" s="29" t="s">
        <v>22</v>
      </c>
      <c r="D80" s="35"/>
      <c r="E80" s="35"/>
      <c r="F80" s="27" t="str">
        <f>F8</f>
        <v>Námestie Mariánske 4, Podolínec</v>
      </c>
      <c r="G80" s="35"/>
      <c r="H80" s="35"/>
      <c r="I80" s="35"/>
      <c r="J80" s="35"/>
      <c r="K80" s="29" t="s">
        <v>24</v>
      </c>
      <c r="L80" s="35"/>
      <c r="M80" s="229" t="str">
        <f>IF(O8="","",O8)</f>
        <v>15. 5. 2017</v>
      </c>
      <c r="N80" s="229"/>
      <c r="O80" s="229"/>
      <c r="P80" s="229"/>
      <c r="Q80" s="35"/>
      <c r="R80" s="36"/>
      <c r="T80" s="124"/>
      <c r="U80" s="124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4"/>
      <c r="U81" s="124"/>
    </row>
    <row r="82" spans="2:47" s="1" customFormat="1">
      <c r="B82" s="34"/>
      <c r="C82" s="29" t="s">
        <v>26</v>
      </c>
      <c r="D82" s="35"/>
      <c r="E82" s="35"/>
      <c r="F82" s="27" t="str">
        <f>E11</f>
        <v>Mesto Podolínec</v>
      </c>
      <c r="G82" s="35"/>
      <c r="H82" s="35"/>
      <c r="I82" s="35"/>
      <c r="J82" s="35"/>
      <c r="K82" s="29" t="s">
        <v>33</v>
      </c>
      <c r="L82" s="35"/>
      <c r="M82" s="186" t="str">
        <f>E17</f>
        <v>Projekčná kancelária Archa s.r.o.</v>
      </c>
      <c r="N82" s="186"/>
      <c r="O82" s="186"/>
      <c r="P82" s="186"/>
      <c r="Q82" s="186"/>
      <c r="R82" s="36"/>
      <c r="T82" s="124"/>
      <c r="U82" s="124"/>
    </row>
    <row r="83" spans="2:47" s="1" customFormat="1" ht="14.45" customHeight="1">
      <c r="B83" s="34"/>
      <c r="C83" s="29" t="s">
        <v>31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38</v>
      </c>
      <c r="L83" s="35"/>
      <c r="M83" s="186" t="str">
        <f>E20</f>
        <v>Ing. Vladimír Dubjel</v>
      </c>
      <c r="N83" s="186"/>
      <c r="O83" s="186"/>
      <c r="P83" s="186"/>
      <c r="Q83" s="186"/>
      <c r="R83" s="36"/>
      <c r="T83" s="124"/>
      <c r="U83" s="124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4"/>
      <c r="U84" s="124"/>
    </row>
    <row r="85" spans="2:47" s="1" customFormat="1" ht="29.25" customHeight="1">
      <c r="B85" s="34"/>
      <c r="C85" s="236" t="s">
        <v>109</v>
      </c>
      <c r="D85" s="237"/>
      <c r="E85" s="237"/>
      <c r="F85" s="237"/>
      <c r="G85" s="237"/>
      <c r="H85" s="112"/>
      <c r="I85" s="112"/>
      <c r="J85" s="112"/>
      <c r="K85" s="112"/>
      <c r="L85" s="112"/>
      <c r="M85" s="112"/>
      <c r="N85" s="236" t="s">
        <v>110</v>
      </c>
      <c r="O85" s="237"/>
      <c r="P85" s="237"/>
      <c r="Q85" s="237"/>
      <c r="R85" s="36"/>
      <c r="T85" s="124"/>
      <c r="U85" s="124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4"/>
      <c r="U86" s="124"/>
    </row>
    <row r="87" spans="2:47" s="1" customFormat="1" ht="29.25" customHeight="1">
      <c r="B87" s="34"/>
      <c r="C87" s="125" t="s">
        <v>111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23">
        <f>N127</f>
        <v>0</v>
      </c>
      <c r="O87" s="238"/>
      <c r="P87" s="238"/>
      <c r="Q87" s="238"/>
      <c r="R87" s="36"/>
      <c r="T87" s="124"/>
      <c r="U87" s="124"/>
      <c r="AU87" s="17" t="s">
        <v>112</v>
      </c>
    </row>
    <row r="88" spans="2:47" s="6" customFormat="1" ht="24.95" customHeight="1">
      <c r="B88" s="126"/>
      <c r="C88" s="127"/>
      <c r="D88" s="128" t="s">
        <v>113</v>
      </c>
      <c r="E88" s="127"/>
      <c r="F88" s="127"/>
      <c r="G88" s="127"/>
      <c r="H88" s="127"/>
      <c r="I88" s="127"/>
      <c r="J88" s="127"/>
      <c r="K88" s="127"/>
      <c r="L88" s="127"/>
      <c r="M88" s="127"/>
      <c r="N88" s="239">
        <f>N128</f>
        <v>0</v>
      </c>
      <c r="O88" s="240"/>
      <c r="P88" s="240"/>
      <c r="Q88" s="240"/>
      <c r="R88" s="129"/>
      <c r="T88" s="130"/>
      <c r="U88" s="130"/>
    </row>
    <row r="89" spans="2:47" s="7" customFormat="1" ht="19.899999999999999" customHeight="1">
      <c r="B89" s="131"/>
      <c r="C89" s="132"/>
      <c r="D89" s="100" t="s">
        <v>114</v>
      </c>
      <c r="E89" s="132"/>
      <c r="F89" s="132"/>
      <c r="G89" s="132"/>
      <c r="H89" s="132"/>
      <c r="I89" s="132"/>
      <c r="J89" s="132"/>
      <c r="K89" s="132"/>
      <c r="L89" s="132"/>
      <c r="M89" s="132"/>
      <c r="N89" s="219">
        <f>N129</f>
        <v>0</v>
      </c>
      <c r="O89" s="241"/>
      <c r="P89" s="241"/>
      <c r="Q89" s="241"/>
      <c r="R89" s="133"/>
      <c r="T89" s="134"/>
      <c r="U89" s="134"/>
    </row>
    <row r="90" spans="2:47" s="7" customFormat="1" ht="19.899999999999999" customHeight="1">
      <c r="B90" s="131"/>
      <c r="C90" s="132"/>
      <c r="D90" s="100" t="s">
        <v>115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19">
        <f>N135</f>
        <v>0</v>
      </c>
      <c r="O90" s="241"/>
      <c r="P90" s="241"/>
      <c r="Q90" s="241"/>
      <c r="R90" s="133"/>
      <c r="T90" s="134"/>
      <c r="U90" s="134"/>
    </row>
    <row r="91" spans="2:47" s="7" customFormat="1" ht="19.899999999999999" customHeight="1">
      <c r="B91" s="131"/>
      <c r="C91" s="132"/>
      <c r="D91" s="100" t="s">
        <v>116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19">
        <f>N146</f>
        <v>0</v>
      </c>
      <c r="O91" s="241"/>
      <c r="P91" s="241"/>
      <c r="Q91" s="241"/>
      <c r="R91" s="133"/>
      <c r="T91" s="134"/>
      <c r="U91" s="134"/>
    </row>
    <row r="92" spans="2:47" s="6" customFormat="1" ht="24.95" customHeight="1">
      <c r="B92" s="126"/>
      <c r="C92" s="127"/>
      <c r="D92" s="128" t="s">
        <v>117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39">
        <f>N148</f>
        <v>0</v>
      </c>
      <c r="O92" s="240"/>
      <c r="P92" s="240"/>
      <c r="Q92" s="240"/>
      <c r="R92" s="129"/>
      <c r="T92" s="130"/>
      <c r="U92" s="130"/>
    </row>
    <row r="93" spans="2:47" s="7" customFormat="1" ht="19.899999999999999" customHeight="1">
      <c r="B93" s="131"/>
      <c r="C93" s="132"/>
      <c r="D93" s="100" t="s">
        <v>118</v>
      </c>
      <c r="E93" s="132"/>
      <c r="F93" s="132"/>
      <c r="G93" s="132"/>
      <c r="H93" s="132"/>
      <c r="I93" s="132"/>
      <c r="J93" s="132"/>
      <c r="K93" s="132"/>
      <c r="L93" s="132"/>
      <c r="M93" s="132"/>
      <c r="N93" s="219">
        <f>N149</f>
        <v>0</v>
      </c>
      <c r="O93" s="241"/>
      <c r="P93" s="241"/>
      <c r="Q93" s="241"/>
      <c r="R93" s="133"/>
      <c r="T93" s="134"/>
      <c r="U93" s="134"/>
    </row>
    <row r="94" spans="2:47" s="7" customFormat="1" ht="19.899999999999999" customHeight="1">
      <c r="B94" s="131"/>
      <c r="C94" s="132"/>
      <c r="D94" s="100" t="s">
        <v>119</v>
      </c>
      <c r="E94" s="132"/>
      <c r="F94" s="132"/>
      <c r="G94" s="132"/>
      <c r="H94" s="132"/>
      <c r="I94" s="132"/>
      <c r="J94" s="132"/>
      <c r="K94" s="132"/>
      <c r="L94" s="132"/>
      <c r="M94" s="132"/>
      <c r="N94" s="219">
        <f>N151</f>
        <v>0</v>
      </c>
      <c r="O94" s="241"/>
      <c r="P94" s="241"/>
      <c r="Q94" s="241"/>
      <c r="R94" s="133"/>
      <c r="T94" s="134"/>
      <c r="U94" s="134"/>
    </row>
    <row r="95" spans="2:47" s="7" customFormat="1" ht="19.899999999999999" customHeight="1">
      <c r="B95" s="131"/>
      <c r="C95" s="132"/>
      <c r="D95" s="100" t="s">
        <v>120</v>
      </c>
      <c r="E95" s="132"/>
      <c r="F95" s="132"/>
      <c r="G95" s="132"/>
      <c r="H95" s="132"/>
      <c r="I95" s="132"/>
      <c r="J95" s="132"/>
      <c r="K95" s="132"/>
      <c r="L95" s="132"/>
      <c r="M95" s="132"/>
      <c r="N95" s="219">
        <f>N159</f>
        <v>0</v>
      </c>
      <c r="O95" s="241"/>
      <c r="P95" s="241"/>
      <c r="Q95" s="241"/>
      <c r="R95" s="133"/>
      <c r="T95" s="134"/>
      <c r="U95" s="134"/>
    </row>
    <row r="96" spans="2:47" s="7" customFormat="1" ht="19.899999999999999" customHeight="1">
      <c r="B96" s="131"/>
      <c r="C96" s="132"/>
      <c r="D96" s="100" t="s">
        <v>121</v>
      </c>
      <c r="E96" s="132"/>
      <c r="F96" s="132"/>
      <c r="G96" s="132"/>
      <c r="H96" s="132"/>
      <c r="I96" s="132"/>
      <c r="J96" s="132"/>
      <c r="K96" s="132"/>
      <c r="L96" s="132"/>
      <c r="M96" s="132"/>
      <c r="N96" s="219">
        <f>N180</f>
        <v>0</v>
      </c>
      <c r="O96" s="241"/>
      <c r="P96" s="241"/>
      <c r="Q96" s="241"/>
      <c r="R96" s="133"/>
      <c r="T96" s="134"/>
      <c r="U96" s="134"/>
    </row>
    <row r="97" spans="2:65" s="7" customFormat="1" ht="19.899999999999999" customHeight="1">
      <c r="B97" s="131"/>
      <c r="C97" s="132"/>
      <c r="D97" s="100" t="s">
        <v>122</v>
      </c>
      <c r="E97" s="132"/>
      <c r="F97" s="132"/>
      <c r="G97" s="132"/>
      <c r="H97" s="132"/>
      <c r="I97" s="132"/>
      <c r="J97" s="132"/>
      <c r="K97" s="132"/>
      <c r="L97" s="132"/>
      <c r="M97" s="132"/>
      <c r="N97" s="219">
        <f>N187</f>
        <v>0</v>
      </c>
      <c r="O97" s="241"/>
      <c r="P97" s="241"/>
      <c r="Q97" s="241"/>
      <c r="R97" s="133"/>
      <c r="T97" s="134"/>
      <c r="U97" s="134"/>
    </row>
    <row r="98" spans="2:65" s="7" customFormat="1" ht="19.899999999999999" customHeight="1">
      <c r="B98" s="131"/>
      <c r="C98" s="132"/>
      <c r="D98" s="100" t="s">
        <v>123</v>
      </c>
      <c r="E98" s="132"/>
      <c r="F98" s="132"/>
      <c r="G98" s="132"/>
      <c r="H98" s="132"/>
      <c r="I98" s="132"/>
      <c r="J98" s="132"/>
      <c r="K98" s="132"/>
      <c r="L98" s="132"/>
      <c r="M98" s="132"/>
      <c r="N98" s="219">
        <f>N191</f>
        <v>0</v>
      </c>
      <c r="O98" s="241"/>
      <c r="P98" s="241"/>
      <c r="Q98" s="241"/>
      <c r="R98" s="133"/>
      <c r="T98" s="134"/>
      <c r="U98" s="134"/>
    </row>
    <row r="99" spans="2:65" s="6" customFormat="1" ht="24.95" customHeight="1">
      <c r="B99" s="126"/>
      <c r="C99" s="127"/>
      <c r="D99" s="128" t="s">
        <v>124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39">
        <f>N193</f>
        <v>0</v>
      </c>
      <c r="O99" s="240"/>
      <c r="P99" s="240"/>
      <c r="Q99" s="240"/>
      <c r="R99" s="129"/>
      <c r="T99" s="130"/>
      <c r="U99" s="130"/>
    </row>
    <row r="100" spans="2:65" s="7" customFormat="1" ht="19.899999999999999" customHeight="1">
      <c r="B100" s="131"/>
      <c r="C100" s="132"/>
      <c r="D100" s="100" t="s">
        <v>125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219">
        <f>N194</f>
        <v>0</v>
      </c>
      <c r="O100" s="241"/>
      <c r="P100" s="241"/>
      <c r="Q100" s="241"/>
      <c r="R100" s="133"/>
      <c r="T100" s="134"/>
      <c r="U100" s="134"/>
    </row>
    <row r="101" spans="2:65" s="6" customFormat="1" ht="21.75" customHeight="1">
      <c r="B101" s="126"/>
      <c r="C101" s="127"/>
      <c r="D101" s="128" t="s">
        <v>126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242">
        <f>N196</f>
        <v>0</v>
      </c>
      <c r="O101" s="240"/>
      <c r="P101" s="240"/>
      <c r="Q101" s="240"/>
      <c r="R101" s="129"/>
      <c r="T101" s="130"/>
      <c r="U101" s="130"/>
    </row>
    <row r="102" spans="2:65" s="1" customFormat="1" ht="21.7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  <c r="T102" s="124"/>
      <c r="U102" s="124"/>
    </row>
    <row r="103" spans="2:65" s="1" customFormat="1" ht="29.25" customHeight="1">
      <c r="B103" s="34"/>
      <c r="C103" s="125" t="s">
        <v>127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238">
        <f>ROUND(N104+N105+N106+N107+N108+N109,2)</f>
        <v>0</v>
      </c>
      <c r="O103" s="243"/>
      <c r="P103" s="243"/>
      <c r="Q103" s="243"/>
      <c r="R103" s="36"/>
      <c r="T103" s="135"/>
      <c r="U103" s="136" t="s">
        <v>44</v>
      </c>
    </row>
    <row r="104" spans="2:65" s="1" customFormat="1" ht="18" customHeight="1">
      <c r="B104" s="34"/>
      <c r="C104" s="35"/>
      <c r="D104" s="220" t="s">
        <v>128</v>
      </c>
      <c r="E104" s="221"/>
      <c r="F104" s="221"/>
      <c r="G104" s="221"/>
      <c r="H104" s="221"/>
      <c r="I104" s="35"/>
      <c r="J104" s="35"/>
      <c r="K104" s="35"/>
      <c r="L104" s="35"/>
      <c r="M104" s="35"/>
      <c r="N104" s="218">
        <f>ROUND(N87*T104,2)</f>
        <v>0</v>
      </c>
      <c r="O104" s="219"/>
      <c r="P104" s="219"/>
      <c r="Q104" s="219"/>
      <c r="R104" s="36"/>
      <c r="S104" s="137"/>
      <c r="T104" s="138"/>
      <c r="U104" s="139" t="s">
        <v>47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1" t="s">
        <v>129</v>
      </c>
      <c r="AZ104" s="140"/>
      <c r="BA104" s="140"/>
      <c r="BB104" s="140"/>
      <c r="BC104" s="140"/>
      <c r="BD104" s="140"/>
      <c r="BE104" s="142">
        <f t="shared" ref="BE104:BE109" si="0">IF(U104="základná",N104,0)</f>
        <v>0</v>
      </c>
      <c r="BF104" s="142">
        <f t="shared" ref="BF104:BF109" si="1">IF(U104="znížená",N104,0)</f>
        <v>0</v>
      </c>
      <c r="BG104" s="142">
        <f t="shared" ref="BG104:BG109" si="2">IF(U104="zákl. prenesená",N104,0)</f>
        <v>0</v>
      </c>
      <c r="BH104" s="142">
        <f t="shared" ref="BH104:BH109" si="3">IF(U104="zníž. prenesená",N104,0)</f>
        <v>0</v>
      </c>
      <c r="BI104" s="142">
        <f t="shared" ref="BI104:BI109" si="4">IF(U104="nulová",N104,0)</f>
        <v>0</v>
      </c>
      <c r="BJ104" s="141" t="s">
        <v>103</v>
      </c>
      <c r="BK104" s="140"/>
      <c r="BL104" s="140"/>
      <c r="BM104" s="140"/>
    </row>
    <row r="105" spans="2:65" s="1" customFormat="1" ht="18" customHeight="1">
      <c r="B105" s="34"/>
      <c r="C105" s="35"/>
      <c r="D105" s="220" t="s">
        <v>130</v>
      </c>
      <c r="E105" s="221"/>
      <c r="F105" s="221"/>
      <c r="G105" s="221"/>
      <c r="H105" s="221"/>
      <c r="I105" s="35"/>
      <c r="J105" s="35"/>
      <c r="K105" s="35"/>
      <c r="L105" s="35"/>
      <c r="M105" s="35"/>
      <c r="N105" s="218">
        <f>ROUND(N87*T105,2)</f>
        <v>0</v>
      </c>
      <c r="O105" s="219"/>
      <c r="P105" s="219"/>
      <c r="Q105" s="219"/>
      <c r="R105" s="36"/>
      <c r="S105" s="137"/>
      <c r="T105" s="138"/>
      <c r="U105" s="139" t="s">
        <v>47</v>
      </c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1" t="s">
        <v>129</v>
      </c>
      <c r="AZ105" s="140"/>
      <c r="BA105" s="140"/>
      <c r="BB105" s="140"/>
      <c r="BC105" s="140"/>
      <c r="BD105" s="140"/>
      <c r="BE105" s="142">
        <f t="shared" si="0"/>
        <v>0</v>
      </c>
      <c r="BF105" s="142">
        <f t="shared" si="1"/>
        <v>0</v>
      </c>
      <c r="BG105" s="142">
        <f t="shared" si="2"/>
        <v>0</v>
      </c>
      <c r="BH105" s="142">
        <f t="shared" si="3"/>
        <v>0</v>
      </c>
      <c r="BI105" s="142">
        <f t="shared" si="4"/>
        <v>0</v>
      </c>
      <c r="BJ105" s="141" t="s">
        <v>103</v>
      </c>
      <c r="BK105" s="140"/>
      <c r="BL105" s="140"/>
      <c r="BM105" s="140"/>
    </row>
    <row r="106" spans="2:65" s="1" customFormat="1" ht="18" customHeight="1">
      <c r="B106" s="34"/>
      <c r="C106" s="35"/>
      <c r="D106" s="220" t="s">
        <v>131</v>
      </c>
      <c r="E106" s="221"/>
      <c r="F106" s="221"/>
      <c r="G106" s="221"/>
      <c r="H106" s="221"/>
      <c r="I106" s="35"/>
      <c r="J106" s="35"/>
      <c r="K106" s="35"/>
      <c r="L106" s="35"/>
      <c r="M106" s="35"/>
      <c r="N106" s="218">
        <f>ROUND(N87*T106,2)</f>
        <v>0</v>
      </c>
      <c r="O106" s="219"/>
      <c r="P106" s="219"/>
      <c r="Q106" s="219"/>
      <c r="R106" s="36"/>
      <c r="S106" s="137"/>
      <c r="T106" s="138"/>
      <c r="U106" s="139" t="s">
        <v>47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1" t="s">
        <v>129</v>
      </c>
      <c r="AZ106" s="140"/>
      <c r="BA106" s="140"/>
      <c r="BB106" s="140"/>
      <c r="BC106" s="140"/>
      <c r="BD106" s="140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103</v>
      </c>
      <c r="BK106" s="140"/>
      <c r="BL106" s="140"/>
      <c r="BM106" s="140"/>
    </row>
    <row r="107" spans="2:65" s="1" customFormat="1" ht="18" customHeight="1">
      <c r="B107" s="34"/>
      <c r="C107" s="35"/>
      <c r="D107" s="220" t="s">
        <v>132</v>
      </c>
      <c r="E107" s="221"/>
      <c r="F107" s="221"/>
      <c r="G107" s="221"/>
      <c r="H107" s="221"/>
      <c r="I107" s="35"/>
      <c r="J107" s="35"/>
      <c r="K107" s="35"/>
      <c r="L107" s="35"/>
      <c r="M107" s="35"/>
      <c r="N107" s="218">
        <f>ROUND(N87*T107,2)</f>
        <v>0</v>
      </c>
      <c r="O107" s="219"/>
      <c r="P107" s="219"/>
      <c r="Q107" s="219"/>
      <c r="R107" s="36"/>
      <c r="S107" s="137"/>
      <c r="T107" s="138"/>
      <c r="U107" s="139" t="s">
        <v>47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1" t="s">
        <v>129</v>
      </c>
      <c r="AZ107" s="140"/>
      <c r="BA107" s="140"/>
      <c r="BB107" s="140"/>
      <c r="BC107" s="140"/>
      <c r="BD107" s="140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103</v>
      </c>
      <c r="BK107" s="140"/>
      <c r="BL107" s="140"/>
      <c r="BM107" s="140"/>
    </row>
    <row r="108" spans="2:65" s="1" customFormat="1" ht="18" customHeight="1">
      <c r="B108" s="34"/>
      <c r="C108" s="35"/>
      <c r="D108" s="220" t="s">
        <v>133</v>
      </c>
      <c r="E108" s="221"/>
      <c r="F108" s="221"/>
      <c r="G108" s="221"/>
      <c r="H108" s="221"/>
      <c r="I108" s="35"/>
      <c r="J108" s="35"/>
      <c r="K108" s="35"/>
      <c r="L108" s="35"/>
      <c r="M108" s="35"/>
      <c r="N108" s="218">
        <f>ROUND(N87*T108,2)</f>
        <v>0</v>
      </c>
      <c r="O108" s="219"/>
      <c r="P108" s="219"/>
      <c r="Q108" s="219"/>
      <c r="R108" s="36"/>
      <c r="S108" s="137"/>
      <c r="T108" s="138"/>
      <c r="U108" s="139" t="s">
        <v>47</v>
      </c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1" t="s">
        <v>129</v>
      </c>
      <c r="AZ108" s="140"/>
      <c r="BA108" s="140"/>
      <c r="BB108" s="140"/>
      <c r="BC108" s="140"/>
      <c r="BD108" s="140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103</v>
      </c>
      <c r="BK108" s="140"/>
      <c r="BL108" s="140"/>
      <c r="BM108" s="140"/>
    </row>
    <row r="109" spans="2:65" s="1" customFormat="1" ht="18" customHeight="1">
      <c r="B109" s="34"/>
      <c r="C109" s="35"/>
      <c r="D109" s="100" t="s">
        <v>134</v>
      </c>
      <c r="E109" s="35"/>
      <c r="F109" s="35"/>
      <c r="G109" s="35"/>
      <c r="H109" s="35"/>
      <c r="I109" s="35"/>
      <c r="J109" s="35"/>
      <c r="K109" s="35"/>
      <c r="L109" s="35"/>
      <c r="M109" s="35"/>
      <c r="N109" s="218">
        <f>ROUND(N87*T109,2)</f>
        <v>0</v>
      </c>
      <c r="O109" s="219"/>
      <c r="P109" s="219"/>
      <c r="Q109" s="219"/>
      <c r="R109" s="36"/>
      <c r="S109" s="137"/>
      <c r="T109" s="143"/>
      <c r="U109" s="144" t="s">
        <v>47</v>
      </c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1" t="s">
        <v>135</v>
      </c>
      <c r="AZ109" s="140"/>
      <c r="BA109" s="140"/>
      <c r="BB109" s="140"/>
      <c r="BC109" s="140"/>
      <c r="BD109" s="140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103</v>
      </c>
      <c r="BK109" s="140"/>
      <c r="BL109" s="140"/>
      <c r="BM109" s="140"/>
    </row>
    <row r="110" spans="2:65" s="1" customFormat="1" ht="13.5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  <c r="T110" s="124"/>
      <c r="U110" s="124"/>
    </row>
    <row r="111" spans="2:65" s="1" customFormat="1" ht="29.25" customHeight="1">
      <c r="B111" s="34"/>
      <c r="C111" s="111" t="s">
        <v>95</v>
      </c>
      <c r="D111" s="112"/>
      <c r="E111" s="112"/>
      <c r="F111" s="112"/>
      <c r="G111" s="112"/>
      <c r="H111" s="112"/>
      <c r="I111" s="112"/>
      <c r="J111" s="112"/>
      <c r="K111" s="112"/>
      <c r="L111" s="224">
        <f>ROUND(SUM(N87+N103),2)</f>
        <v>0</v>
      </c>
      <c r="M111" s="224"/>
      <c r="N111" s="224"/>
      <c r="O111" s="224"/>
      <c r="P111" s="224"/>
      <c r="Q111" s="224"/>
      <c r="R111" s="36"/>
      <c r="T111" s="124"/>
      <c r="U111" s="124"/>
    </row>
    <row r="112" spans="2:65" s="1" customFormat="1" ht="6.95" customHeight="1"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60"/>
      <c r="T112" s="124"/>
      <c r="U112" s="124"/>
    </row>
    <row r="116" spans="2:63" s="1" customFormat="1" ht="6.95" customHeight="1"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3"/>
    </row>
    <row r="117" spans="2:63" s="1" customFormat="1" ht="36.950000000000003" customHeight="1">
      <c r="B117" s="34"/>
      <c r="C117" s="182" t="s">
        <v>136</v>
      </c>
      <c r="D117" s="227"/>
      <c r="E117" s="227"/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  <c r="P117" s="227"/>
      <c r="Q117" s="227"/>
      <c r="R117" s="36"/>
    </row>
    <row r="118" spans="2:63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3" s="1" customFormat="1" ht="36.950000000000003" customHeight="1">
      <c r="B119" s="34"/>
      <c r="C119" s="68" t="s">
        <v>17</v>
      </c>
      <c r="D119" s="35"/>
      <c r="E119" s="35"/>
      <c r="F119" s="202" t="str">
        <f>F6</f>
        <v>Výmena strešnej krytiny na Dome služieb v Podolínci</v>
      </c>
      <c r="G119" s="227"/>
      <c r="H119" s="227"/>
      <c r="I119" s="227"/>
      <c r="J119" s="227"/>
      <c r="K119" s="227"/>
      <c r="L119" s="227"/>
      <c r="M119" s="227"/>
      <c r="N119" s="227"/>
      <c r="O119" s="227"/>
      <c r="P119" s="227"/>
      <c r="Q119" s="35"/>
      <c r="R119" s="36"/>
    </row>
    <row r="120" spans="2:63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3" s="1" customFormat="1" ht="18" customHeight="1">
      <c r="B121" s="34"/>
      <c r="C121" s="29" t="s">
        <v>22</v>
      </c>
      <c r="D121" s="35"/>
      <c r="E121" s="35"/>
      <c r="F121" s="27" t="str">
        <f>F8</f>
        <v>Námestie Mariánske 4, Podolínec</v>
      </c>
      <c r="G121" s="35"/>
      <c r="H121" s="35"/>
      <c r="I121" s="35"/>
      <c r="J121" s="35"/>
      <c r="K121" s="29" t="s">
        <v>24</v>
      </c>
      <c r="L121" s="35"/>
      <c r="M121" s="229" t="str">
        <f>IF(O8="","",O8)</f>
        <v>15. 5. 2017</v>
      </c>
      <c r="N121" s="229"/>
      <c r="O121" s="229"/>
      <c r="P121" s="229"/>
      <c r="Q121" s="35"/>
      <c r="R121" s="36"/>
    </row>
    <row r="122" spans="2:63" s="1" customFormat="1" ht="6.9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3" s="1" customFormat="1">
      <c r="B123" s="34"/>
      <c r="C123" s="29" t="s">
        <v>26</v>
      </c>
      <c r="D123" s="35"/>
      <c r="E123" s="35"/>
      <c r="F123" s="27" t="str">
        <f>E11</f>
        <v>Mesto Podolínec</v>
      </c>
      <c r="G123" s="35"/>
      <c r="H123" s="35"/>
      <c r="I123" s="35"/>
      <c r="J123" s="35"/>
      <c r="K123" s="29" t="s">
        <v>33</v>
      </c>
      <c r="L123" s="35"/>
      <c r="M123" s="186" t="str">
        <f>E17</f>
        <v>Projekčná kancelária Archa s.r.o.</v>
      </c>
      <c r="N123" s="186"/>
      <c r="O123" s="186"/>
      <c r="P123" s="186"/>
      <c r="Q123" s="186"/>
      <c r="R123" s="36"/>
    </row>
    <row r="124" spans="2:63" s="1" customFormat="1" ht="14.45" customHeight="1">
      <c r="B124" s="34"/>
      <c r="C124" s="29" t="s">
        <v>31</v>
      </c>
      <c r="D124" s="35"/>
      <c r="E124" s="35"/>
      <c r="F124" s="27" t="str">
        <f>IF(E14="","",E14)</f>
        <v>Vyplň údaj</v>
      </c>
      <c r="G124" s="35"/>
      <c r="H124" s="35"/>
      <c r="I124" s="35"/>
      <c r="J124" s="35"/>
      <c r="K124" s="29" t="s">
        <v>38</v>
      </c>
      <c r="L124" s="35"/>
      <c r="M124" s="186" t="str">
        <f>E20</f>
        <v>Ing. Vladimír Dubjel</v>
      </c>
      <c r="N124" s="186"/>
      <c r="O124" s="186"/>
      <c r="P124" s="186"/>
      <c r="Q124" s="186"/>
      <c r="R124" s="36"/>
    </row>
    <row r="125" spans="2:63" s="1" customFormat="1" ht="10.35" customHeight="1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</row>
    <row r="126" spans="2:63" s="8" customFormat="1" ht="29.25" customHeight="1">
      <c r="B126" s="145"/>
      <c r="C126" s="146" t="s">
        <v>137</v>
      </c>
      <c r="D126" s="147" t="s">
        <v>138</v>
      </c>
      <c r="E126" s="147" t="s">
        <v>62</v>
      </c>
      <c r="F126" s="244" t="s">
        <v>139</v>
      </c>
      <c r="G126" s="244"/>
      <c r="H126" s="244"/>
      <c r="I126" s="244"/>
      <c r="J126" s="147" t="s">
        <v>140</v>
      </c>
      <c r="K126" s="147" t="s">
        <v>141</v>
      </c>
      <c r="L126" s="245" t="s">
        <v>142</v>
      </c>
      <c r="M126" s="245"/>
      <c r="N126" s="244" t="s">
        <v>110</v>
      </c>
      <c r="O126" s="244"/>
      <c r="P126" s="244"/>
      <c r="Q126" s="246"/>
      <c r="R126" s="148"/>
      <c r="T126" s="79" t="s">
        <v>143</v>
      </c>
      <c r="U126" s="80" t="s">
        <v>44</v>
      </c>
      <c r="V126" s="80" t="s">
        <v>144</v>
      </c>
      <c r="W126" s="80" t="s">
        <v>145</v>
      </c>
      <c r="X126" s="80" t="s">
        <v>146</v>
      </c>
      <c r="Y126" s="80" t="s">
        <v>147</v>
      </c>
      <c r="Z126" s="80" t="s">
        <v>148</v>
      </c>
      <c r="AA126" s="81" t="s">
        <v>149</v>
      </c>
    </row>
    <row r="127" spans="2:63" s="1" customFormat="1" ht="29.25" customHeight="1">
      <c r="B127" s="34"/>
      <c r="C127" s="83" t="s">
        <v>107</v>
      </c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256">
        <f>BK127</f>
        <v>0</v>
      </c>
      <c r="O127" s="257"/>
      <c r="P127" s="257"/>
      <c r="Q127" s="257"/>
      <c r="R127" s="36"/>
      <c r="T127" s="82"/>
      <c r="U127" s="50"/>
      <c r="V127" s="50"/>
      <c r="W127" s="149">
        <f>W128+W148+W193+W196</f>
        <v>0</v>
      </c>
      <c r="X127" s="50"/>
      <c r="Y127" s="149">
        <f>Y128+Y148+Y193+Y196</f>
        <v>10.833088844000001</v>
      </c>
      <c r="Z127" s="50"/>
      <c r="AA127" s="150">
        <f>AA128+AA148+AA193+AA196</f>
        <v>28.643934399999999</v>
      </c>
      <c r="AT127" s="17" t="s">
        <v>79</v>
      </c>
      <c r="AU127" s="17" t="s">
        <v>112</v>
      </c>
      <c r="BK127" s="151">
        <f>BK128+BK148+BK193+BK196</f>
        <v>0</v>
      </c>
    </row>
    <row r="128" spans="2:63" s="9" customFormat="1" ht="37.35" customHeight="1">
      <c r="B128" s="152"/>
      <c r="C128" s="153"/>
      <c r="D128" s="154" t="s">
        <v>113</v>
      </c>
      <c r="E128" s="154"/>
      <c r="F128" s="154"/>
      <c r="G128" s="154"/>
      <c r="H128" s="154"/>
      <c r="I128" s="154"/>
      <c r="J128" s="154"/>
      <c r="K128" s="154"/>
      <c r="L128" s="154"/>
      <c r="M128" s="154"/>
      <c r="N128" s="242">
        <f>BK128</f>
        <v>0</v>
      </c>
      <c r="O128" s="258"/>
      <c r="P128" s="258"/>
      <c r="Q128" s="258"/>
      <c r="R128" s="155"/>
      <c r="T128" s="156"/>
      <c r="U128" s="153"/>
      <c r="V128" s="153"/>
      <c r="W128" s="157">
        <f>W129+W135+W146</f>
        <v>0</v>
      </c>
      <c r="X128" s="153"/>
      <c r="Y128" s="157">
        <f>Y129+Y135+Y146</f>
        <v>3.3626229000000003</v>
      </c>
      <c r="Z128" s="153"/>
      <c r="AA128" s="158">
        <f>AA129+AA135+AA146</f>
        <v>0.14080000000000001</v>
      </c>
      <c r="AR128" s="159" t="s">
        <v>85</v>
      </c>
      <c r="AT128" s="160" t="s">
        <v>79</v>
      </c>
      <c r="AU128" s="160" t="s">
        <v>80</v>
      </c>
      <c r="AY128" s="159" t="s">
        <v>150</v>
      </c>
      <c r="BK128" s="161">
        <f>BK129+BK135+BK146</f>
        <v>0</v>
      </c>
    </row>
    <row r="129" spans="2:65" s="9" customFormat="1" ht="19.899999999999999" customHeight="1">
      <c r="B129" s="152"/>
      <c r="C129" s="153"/>
      <c r="D129" s="162" t="s">
        <v>114</v>
      </c>
      <c r="E129" s="162"/>
      <c r="F129" s="162"/>
      <c r="G129" s="162"/>
      <c r="H129" s="162"/>
      <c r="I129" s="162"/>
      <c r="J129" s="162"/>
      <c r="K129" s="162"/>
      <c r="L129" s="162"/>
      <c r="M129" s="162"/>
      <c r="N129" s="259">
        <f>BK129</f>
        <v>0</v>
      </c>
      <c r="O129" s="260"/>
      <c r="P129" s="260"/>
      <c r="Q129" s="260"/>
      <c r="R129" s="155"/>
      <c r="T129" s="156"/>
      <c r="U129" s="153"/>
      <c r="V129" s="153"/>
      <c r="W129" s="157">
        <f>SUM(W130:W134)</f>
        <v>0</v>
      </c>
      <c r="X129" s="153"/>
      <c r="Y129" s="157">
        <f>SUM(Y130:Y134)</f>
        <v>3.3170729000000003</v>
      </c>
      <c r="Z129" s="153"/>
      <c r="AA129" s="158">
        <f>SUM(AA130:AA134)</f>
        <v>0</v>
      </c>
      <c r="AR129" s="159" t="s">
        <v>85</v>
      </c>
      <c r="AT129" s="160" t="s">
        <v>79</v>
      </c>
      <c r="AU129" s="160" t="s">
        <v>85</v>
      </c>
      <c r="AY129" s="159" t="s">
        <v>150</v>
      </c>
      <c r="BK129" s="161">
        <f>SUM(BK130:BK134)</f>
        <v>0</v>
      </c>
    </row>
    <row r="130" spans="2:65" s="1" customFormat="1" ht="31.5" customHeight="1">
      <c r="B130" s="34"/>
      <c r="C130" s="163" t="s">
        <v>85</v>
      </c>
      <c r="D130" s="163" t="s">
        <v>151</v>
      </c>
      <c r="E130" s="164" t="s">
        <v>152</v>
      </c>
      <c r="F130" s="247" t="s">
        <v>153</v>
      </c>
      <c r="G130" s="247"/>
      <c r="H130" s="247"/>
      <c r="I130" s="247"/>
      <c r="J130" s="165" t="s">
        <v>154</v>
      </c>
      <c r="K130" s="166">
        <v>8.8000000000000007</v>
      </c>
      <c r="L130" s="248">
        <v>0</v>
      </c>
      <c r="M130" s="249"/>
      <c r="N130" s="250">
        <f>ROUND(L130*K130,3)</f>
        <v>0</v>
      </c>
      <c r="O130" s="250"/>
      <c r="P130" s="250"/>
      <c r="Q130" s="250"/>
      <c r="R130" s="36"/>
      <c r="T130" s="168" t="s">
        <v>20</v>
      </c>
      <c r="U130" s="43" t="s">
        <v>47</v>
      </c>
      <c r="V130" s="35"/>
      <c r="W130" s="169">
        <f>V130*K130</f>
        <v>0</v>
      </c>
      <c r="X130" s="169">
        <v>6.4000000000000003E-3</v>
      </c>
      <c r="Y130" s="169">
        <f>X130*K130</f>
        <v>5.6320000000000009E-2</v>
      </c>
      <c r="Z130" s="169">
        <v>0</v>
      </c>
      <c r="AA130" s="170">
        <f>Z130*K130</f>
        <v>0</v>
      </c>
      <c r="AR130" s="17" t="s">
        <v>155</v>
      </c>
      <c r="AT130" s="17" t="s">
        <v>151</v>
      </c>
      <c r="AU130" s="17" t="s">
        <v>103</v>
      </c>
      <c r="AY130" s="17" t="s">
        <v>150</v>
      </c>
      <c r="BE130" s="104">
        <f>IF(U130="základná",N130,0)</f>
        <v>0</v>
      </c>
      <c r="BF130" s="104">
        <f>IF(U130="znížená",N130,0)</f>
        <v>0</v>
      </c>
      <c r="BG130" s="104">
        <f>IF(U130="zákl. prenesená",N130,0)</f>
        <v>0</v>
      </c>
      <c r="BH130" s="104">
        <f>IF(U130="zníž. prenesená",N130,0)</f>
        <v>0</v>
      </c>
      <c r="BI130" s="104">
        <f>IF(U130="nulová",N130,0)</f>
        <v>0</v>
      </c>
      <c r="BJ130" s="17" t="s">
        <v>103</v>
      </c>
      <c r="BK130" s="171">
        <f>ROUND(L130*K130,3)</f>
        <v>0</v>
      </c>
      <c r="BL130" s="17" t="s">
        <v>155</v>
      </c>
      <c r="BM130" s="17" t="s">
        <v>156</v>
      </c>
    </row>
    <row r="131" spans="2:65" s="1" customFormat="1" ht="31.5" customHeight="1">
      <c r="B131" s="34"/>
      <c r="C131" s="163" t="s">
        <v>103</v>
      </c>
      <c r="D131" s="163" t="s">
        <v>151</v>
      </c>
      <c r="E131" s="164" t="s">
        <v>157</v>
      </c>
      <c r="F131" s="247" t="s">
        <v>158</v>
      </c>
      <c r="G131" s="247"/>
      <c r="H131" s="247"/>
      <c r="I131" s="247"/>
      <c r="J131" s="165" t="s">
        <v>154</v>
      </c>
      <c r="K131" s="166">
        <v>8.8000000000000007</v>
      </c>
      <c r="L131" s="248">
        <v>0</v>
      </c>
      <c r="M131" s="249"/>
      <c r="N131" s="250">
        <f>ROUND(L131*K131,3)</f>
        <v>0</v>
      </c>
      <c r="O131" s="250"/>
      <c r="P131" s="250"/>
      <c r="Q131" s="250"/>
      <c r="R131" s="36"/>
      <c r="T131" s="168" t="s">
        <v>20</v>
      </c>
      <c r="U131" s="43" t="s">
        <v>47</v>
      </c>
      <c r="V131" s="35"/>
      <c r="W131" s="169">
        <f>V131*K131</f>
        <v>0</v>
      </c>
      <c r="X131" s="169">
        <v>3.3E-3</v>
      </c>
      <c r="Y131" s="169">
        <f>X131*K131</f>
        <v>2.9040000000000003E-2</v>
      </c>
      <c r="Z131" s="169">
        <v>0</v>
      </c>
      <c r="AA131" s="170">
        <f>Z131*K131</f>
        <v>0</v>
      </c>
      <c r="AR131" s="17" t="s">
        <v>155</v>
      </c>
      <c r="AT131" s="17" t="s">
        <v>151</v>
      </c>
      <c r="AU131" s="17" t="s">
        <v>103</v>
      </c>
      <c r="AY131" s="17" t="s">
        <v>150</v>
      </c>
      <c r="BE131" s="104">
        <f>IF(U131="základná",N131,0)</f>
        <v>0</v>
      </c>
      <c r="BF131" s="104">
        <f>IF(U131="znížená",N131,0)</f>
        <v>0</v>
      </c>
      <c r="BG131" s="104">
        <f>IF(U131="zákl. prenesená",N131,0)</f>
        <v>0</v>
      </c>
      <c r="BH131" s="104">
        <f>IF(U131="zníž. prenesená",N131,0)</f>
        <v>0</v>
      </c>
      <c r="BI131" s="104">
        <f>IF(U131="nulová",N131,0)</f>
        <v>0</v>
      </c>
      <c r="BJ131" s="17" t="s">
        <v>103</v>
      </c>
      <c r="BK131" s="171">
        <f>ROUND(L131*K131,3)</f>
        <v>0</v>
      </c>
      <c r="BL131" s="17" t="s">
        <v>155</v>
      </c>
      <c r="BM131" s="17" t="s">
        <v>159</v>
      </c>
    </row>
    <row r="132" spans="2:65" s="1" customFormat="1" ht="31.5" customHeight="1">
      <c r="B132" s="34"/>
      <c r="C132" s="163" t="s">
        <v>160</v>
      </c>
      <c r="D132" s="163" t="s">
        <v>151</v>
      </c>
      <c r="E132" s="164" t="s">
        <v>161</v>
      </c>
      <c r="F132" s="247" t="s">
        <v>162</v>
      </c>
      <c r="G132" s="247"/>
      <c r="H132" s="247"/>
      <c r="I132" s="247"/>
      <c r="J132" s="165" t="s">
        <v>154</v>
      </c>
      <c r="K132" s="166">
        <v>8.8000000000000007</v>
      </c>
      <c r="L132" s="248">
        <v>0</v>
      </c>
      <c r="M132" s="249"/>
      <c r="N132" s="250">
        <f>ROUND(L132*K132,3)</f>
        <v>0</v>
      </c>
      <c r="O132" s="250"/>
      <c r="P132" s="250"/>
      <c r="Q132" s="250"/>
      <c r="R132" s="36"/>
      <c r="T132" s="168" t="s">
        <v>20</v>
      </c>
      <c r="U132" s="43" t="s">
        <v>47</v>
      </c>
      <c r="V132" s="35"/>
      <c r="W132" s="169">
        <f>V132*K132</f>
        <v>0</v>
      </c>
      <c r="X132" s="169">
        <v>4.0000000000000002E-4</v>
      </c>
      <c r="Y132" s="169">
        <f>X132*K132</f>
        <v>3.5200000000000006E-3</v>
      </c>
      <c r="Z132" s="169">
        <v>0</v>
      </c>
      <c r="AA132" s="170">
        <f>Z132*K132</f>
        <v>0</v>
      </c>
      <c r="AR132" s="17" t="s">
        <v>155</v>
      </c>
      <c r="AT132" s="17" t="s">
        <v>151</v>
      </c>
      <c r="AU132" s="17" t="s">
        <v>103</v>
      </c>
      <c r="AY132" s="17" t="s">
        <v>150</v>
      </c>
      <c r="BE132" s="104">
        <f>IF(U132="základná",N132,0)</f>
        <v>0</v>
      </c>
      <c r="BF132" s="104">
        <f>IF(U132="znížená",N132,0)</f>
        <v>0</v>
      </c>
      <c r="BG132" s="104">
        <f>IF(U132="zákl. prenesená",N132,0)</f>
        <v>0</v>
      </c>
      <c r="BH132" s="104">
        <f>IF(U132="zníž. prenesená",N132,0)</f>
        <v>0</v>
      </c>
      <c r="BI132" s="104">
        <f>IF(U132="nulová",N132,0)</f>
        <v>0</v>
      </c>
      <c r="BJ132" s="17" t="s">
        <v>103</v>
      </c>
      <c r="BK132" s="171">
        <f>ROUND(L132*K132,3)</f>
        <v>0</v>
      </c>
      <c r="BL132" s="17" t="s">
        <v>155</v>
      </c>
      <c r="BM132" s="17" t="s">
        <v>163</v>
      </c>
    </row>
    <row r="133" spans="2:65" s="1" customFormat="1" ht="44.25" customHeight="1">
      <c r="B133" s="34"/>
      <c r="C133" s="163" t="s">
        <v>155</v>
      </c>
      <c r="D133" s="163" t="s">
        <v>151</v>
      </c>
      <c r="E133" s="164" t="s">
        <v>164</v>
      </c>
      <c r="F133" s="247" t="s">
        <v>165</v>
      </c>
      <c r="G133" s="247"/>
      <c r="H133" s="247"/>
      <c r="I133" s="247"/>
      <c r="J133" s="165" t="s">
        <v>154</v>
      </c>
      <c r="K133" s="166">
        <v>40.545000000000002</v>
      </c>
      <c r="L133" s="248">
        <v>0</v>
      </c>
      <c r="M133" s="249"/>
      <c r="N133" s="250">
        <f>ROUND(L133*K133,3)</f>
        <v>0</v>
      </c>
      <c r="O133" s="250"/>
      <c r="P133" s="250"/>
      <c r="Q133" s="250"/>
      <c r="R133" s="36"/>
      <c r="T133" s="168" t="s">
        <v>20</v>
      </c>
      <c r="U133" s="43" t="s">
        <v>47</v>
      </c>
      <c r="V133" s="35"/>
      <c r="W133" s="169">
        <f>V133*K133</f>
        <v>0</v>
      </c>
      <c r="X133" s="169">
        <v>7.9020000000000007E-2</v>
      </c>
      <c r="Y133" s="169">
        <f>X133*K133</f>
        <v>3.2038659000000003</v>
      </c>
      <c r="Z133" s="169">
        <v>0</v>
      </c>
      <c r="AA133" s="170">
        <f>Z133*K133</f>
        <v>0</v>
      </c>
      <c r="AR133" s="17" t="s">
        <v>155</v>
      </c>
      <c r="AT133" s="17" t="s">
        <v>151</v>
      </c>
      <c r="AU133" s="17" t="s">
        <v>103</v>
      </c>
      <c r="AY133" s="17" t="s">
        <v>150</v>
      </c>
      <c r="BE133" s="104">
        <f>IF(U133="základná",N133,0)</f>
        <v>0</v>
      </c>
      <c r="BF133" s="104">
        <f>IF(U133="znížená",N133,0)</f>
        <v>0</v>
      </c>
      <c r="BG133" s="104">
        <f>IF(U133="zákl. prenesená",N133,0)</f>
        <v>0</v>
      </c>
      <c r="BH133" s="104">
        <f>IF(U133="zníž. prenesená",N133,0)</f>
        <v>0</v>
      </c>
      <c r="BI133" s="104">
        <f>IF(U133="nulová",N133,0)</f>
        <v>0</v>
      </c>
      <c r="BJ133" s="17" t="s">
        <v>103</v>
      </c>
      <c r="BK133" s="171">
        <f>ROUND(L133*K133,3)</f>
        <v>0</v>
      </c>
      <c r="BL133" s="17" t="s">
        <v>155</v>
      </c>
      <c r="BM133" s="17" t="s">
        <v>166</v>
      </c>
    </row>
    <row r="134" spans="2:65" s="1" customFormat="1" ht="31.5" customHeight="1">
      <c r="B134" s="34"/>
      <c r="C134" s="163" t="s">
        <v>167</v>
      </c>
      <c r="D134" s="163" t="s">
        <v>151</v>
      </c>
      <c r="E134" s="164" t="s">
        <v>168</v>
      </c>
      <c r="F134" s="247" t="s">
        <v>169</v>
      </c>
      <c r="G134" s="247"/>
      <c r="H134" s="247"/>
      <c r="I134" s="247"/>
      <c r="J134" s="165" t="s">
        <v>154</v>
      </c>
      <c r="K134" s="166">
        <v>40.545000000000002</v>
      </c>
      <c r="L134" s="248">
        <v>0</v>
      </c>
      <c r="M134" s="249"/>
      <c r="N134" s="250">
        <f>ROUND(L134*K134,3)</f>
        <v>0</v>
      </c>
      <c r="O134" s="250"/>
      <c r="P134" s="250"/>
      <c r="Q134" s="250"/>
      <c r="R134" s="36"/>
      <c r="T134" s="168" t="s">
        <v>20</v>
      </c>
      <c r="U134" s="43" t="s">
        <v>47</v>
      </c>
      <c r="V134" s="35"/>
      <c r="W134" s="169">
        <f>V134*K134</f>
        <v>0</v>
      </c>
      <c r="X134" s="169">
        <v>5.9999999999999995E-4</v>
      </c>
      <c r="Y134" s="169">
        <f>X134*K134</f>
        <v>2.4326999999999998E-2</v>
      </c>
      <c r="Z134" s="169">
        <v>0</v>
      </c>
      <c r="AA134" s="170">
        <f>Z134*K134</f>
        <v>0</v>
      </c>
      <c r="AR134" s="17" t="s">
        <v>155</v>
      </c>
      <c r="AT134" s="17" t="s">
        <v>151</v>
      </c>
      <c r="AU134" s="17" t="s">
        <v>103</v>
      </c>
      <c r="AY134" s="17" t="s">
        <v>150</v>
      </c>
      <c r="BE134" s="104">
        <f>IF(U134="základná",N134,0)</f>
        <v>0</v>
      </c>
      <c r="BF134" s="104">
        <f>IF(U134="znížená",N134,0)</f>
        <v>0</v>
      </c>
      <c r="BG134" s="104">
        <f>IF(U134="zákl. prenesená",N134,0)</f>
        <v>0</v>
      </c>
      <c r="BH134" s="104">
        <f>IF(U134="zníž. prenesená",N134,0)</f>
        <v>0</v>
      </c>
      <c r="BI134" s="104">
        <f>IF(U134="nulová",N134,0)</f>
        <v>0</v>
      </c>
      <c r="BJ134" s="17" t="s">
        <v>103</v>
      </c>
      <c r="BK134" s="171">
        <f>ROUND(L134*K134,3)</f>
        <v>0</v>
      </c>
      <c r="BL134" s="17" t="s">
        <v>155</v>
      </c>
      <c r="BM134" s="17" t="s">
        <v>170</v>
      </c>
    </row>
    <row r="135" spans="2:65" s="9" customFormat="1" ht="29.85" customHeight="1">
      <c r="B135" s="152"/>
      <c r="C135" s="153"/>
      <c r="D135" s="162" t="s">
        <v>115</v>
      </c>
      <c r="E135" s="162"/>
      <c r="F135" s="162"/>
      <c r="G135" s="162"/>
      <c r="H135" s="162"/>
      <c r="I135" s="162"/>
      <c r="J135" s="162"/>
      <c r="K135" s="162"/>
      <c r="L135" s="162"/>
      <c r="M135" s="162"/>
      <c r="N135" s="261">
        <f>BK135</f>
        <v>0</v>
      </c>
      <c r="O135" s="262"/>
      <c r="P135" s="262"/>
      <c r="Q135" s="262"/>
      <c r="R135" s="155"/>
      <c r="T135" s="156"/>
      <c r="U135" s="153"/>
      <c r="V135" s="153"/>
      <c r="W135" s="157">
        <f>SUM(W136:W145)</f>
        <v>0</v>
      </c>
      <c r="X135" s="153"/>
      <c r="Y135" s="157">
        <f>SUM(Y136:Y145)</f>
        <v>4.555E-2</v>
      </c>
      <c r="Z135" s="153"/>
      <c r="AA135" s="158">
        <f>SUM(AA136:AA145)</f>
        <v>0.14080000000000001</v>
      </c>
      <c r="AR135" s="159" t="s">
        <v>85</v>
      </c>
      <c r="AT135" s="160" t="s">
        <v>79</v>
      </c>
      <c r="AU135" s="160" t="s">
        <v>85</v>
      </c>
      <c r="AY135" s="159" t="s">
        <v>150</v>
      </c>
      <c r="BK135" s="161">
        <f>SUM(BK136:BK145)</f>
        <v>0</v>
      </c>
    </row>
    <row r="136" spans="2:65" s="1" customFormat="1" ht="31.5" customHeight="1">
      <c r="B136" s="34"/>
      <c r="C136" s="163" t="s">
        <v>171</v>
      </c>
      <c r="D136" s="163" t="s">
        <v>151</v>
      </c>
      <c r="E136" s="164" t="s">
        <v>172</v>
      </c>
      <c r="F136" s="247" t="s">
        <v>173</v>
      </c>
      <c r="G136" s="247"/>
      <c r="H136" s="247"/>
      <c r="I136" s="247"/>
      <c r="J136" s="165" t="s">
        <v>154</v>
      </c>
      <c r="K136" s="166">
        <v>10</v>
      </c>
      <c r="L136" s="248">
        <v>0</v>
      </c>
      <c r="M136" s="249"/>
      <c r="N136" s="250">
        <f t="shared" ref="N136:N145" si="5">ROUND(L136*K136,3)</f>
        <v>0</v>
      </c>
      <c r="O136" s="250"/>
      <c r="P136" s="250"/>
      <c r="Q136" s="250"/>
      <c r="R136" s="36"/>
      <c r="T136" s="168" t="s">
        <v>20</v>
      </c>
      <c r="U136" s="43" t="s">
        <v>47</v>
      </c>
      <c r="V136" s="35"/>
      <c r="W136" s="169">
        <f t="shared" ref="W136:W145" si="6">V136*K136</f>
        <v>0</v>
      </c>
      <c r="X136" s="169">
        <v>3.3700000000000002E-3</v>
      </c>
      <c r="Y136" s="169">
        <f t="shared" ref="Y136:Y145" si="7">X136*K136</f>
        <v>3.3700000000000001E-2</v>
      </c>
      <c r="Z136" s="169">
        <v>0</v>
      </c>
      <c r="AA136" s="170">
        <f t="shared" ref="AA136:AA145" si="8">Z136*K136</f>
        <v>0</v>
      </c>
      <c r="AR136" s="17" t="s">
        <v>155</v>
      </c>
      <c r="AT136" s="17" t="s">
        <v>151</v>
      </c>
      <c r="AU136" s="17" t="s">
        <v>103</v>
      </c>
      <c r="AY136" s="17" t="s">
        <v>150</v>
      </c>
      <c r="BE136" s="104">
        <f t="shared" ref="BE136:BE145" si="9">IF(U136="základná",N136,0)</f>
        <v>0</v>
      </c>
      <c r="BF136" s="104">
        <f t="shared" ref="BF136:BF145" si="10">IF(U136="znížená",N136,0)</f>
        <v>0</v>
      </c>
      <c r="BG136" s="104">
        <f t="shared" ref="BG136:BG145" si="11">IF(U136="zákl. prenesená",N136,0)</f>
        <v>0</v>
      </c>
      <c r="BH136" s="104">
        <f t="shared" ref="BH136:BH145" si="12">IF(U136="zníž. prenesená",N136,0)</f>
        <v>0</v>
      </c>
      <c r="BI136" s="104">
        <f t="shared" ref="BI136:BI145" si="13">IF(U136="nulová",N136,0)</f>
        <v>0</v>
      </c>
      <c r="BJ136" s="17" t="s">
        <v>103</v>
      </c>
      <c r="BK136" s="171">
        <f t="shared" ref="BK136:BK145" si="14">ROUND(L136*K136,3)</f>
        <v>0</v>
      </c>
      <c r="BL136" s="17" t="s">
        <v>155</v>
      </c>
      <c r="BM136" s="17" t="s">
        <v>174</v>
      </c>
    </row>
    <row r="137" spans="2:65" s="1" customFormat="1" ht="44.25" customHeight="1">
      <c r="B137" s="34"/>
      <c r="C137" s="163" t="s">
        <v>175</v>
      </c>
      <c r="D137" s="163" t="s">
        <v>151</v>
      </c>
      <c r="E137" s="164" t="s">
        <v>176</v>
      </c>
      <c r="F137" s="247" t="s">
        <v>177</v>
      </c>
      <c r="G137" s="247"/>
      <c r="H137" s="247"/>
      <c r="I137" s="247"/>
      <c r="J137" s="165" t="s">
        <v>154</v>
      </c>
      <c r="K137" s="166">
        <v>8.8000000000000007</v>
      </c>
      <c r="L137" s="248">
        <v>0</v>
      </c>
      <c r="M137" s="249"/>
      <c r="N137" s="250">
        <f t="shared" si="5"/>
        <v>0</v>
      </c>
      <c r="O137" s="250"/>
      <c r="P137" s="250"/>
      <c r="Q137" s="250"/>
      <c r="R137" s="36"/>
      <c r="T137" s="168" t="s">
        <v>20</v>
      </c>
      <c r="U137" s="43" t="s">
        <v>47</v>
      </c>
      <c r="V137" s="35"/>
      <c r="W137" s="169">
        <f t="shared" si="6"/>
        <v>0</v>
      </c>
      <c r="X137" s="169">
        <v>0</v>
      </c>
      <c r="Y137" s="169">
        <f t="shared" si="7"/>
        <v>0</v>
      </c>
      <c r="Z137" s="169">
        <v>1.6E-2</v>
      </c>
      <c r="AA137" s="170">
        <f t="shared" si="8"/>
        <v>0.14080000000000001</v>
      </c>
      <c r="AR137" s="17" t="s">
        <v>155</v>
      </c>
      <c r="AT137" s="17" t="s">
        <v>151</v>
      </c>
      <c r="AU137" s="17" t="s">
        <v>103</v>
      </c>
      <c r="AY137" s="17" t="s">
        <v>150</v>
      </c>
      <c r="BE137" s="104">
        <f t="shared" si="9"/>
        <v>0</v>
      </c>
      <c r="BF137" s="104">
        <f t="shared" si="10"/>
        <v>0</v>
      </c>
      <c r="BG137" s="104">
        <f t="shared" si="11"/>
        <v>0</v>
      </c>
      <c r="BH137" s="104">
        <f t="shared" si="12"/>
        <v>0</v>
      </c>
      <c r="BI137" s="104">
        <f t="shared" si="13"/>
        <v>0</v>
      </c>
      <c r="BJ137" s="17" t="s">
        <v>103</v>
      </c>
      <c r="BK137" s="171">
        <f t="shared" si="14"/>
        <v>0</v>
      </c>
      <c r="BL137" s="17" t="s">
        <v>155</v>
      </c>
      <c r="BM137" s="17" t="s">
        <v>178</v>
      </c>
    </row>
    <row r="138" spans="2:65" s="1" customFormat="1" ht="31.5" customHeight="1">
      <c r="B138" s="34"/>
      <c r="C138" s="163" t="s">
        <v>179</v>
      </c>
      <c r="D138" s="163" t="s">
        <v>151</v>
      </c>
      <c r="E138" s="164" t="s">
        <v>180</v>
      </c>
      <c r="F138" s="247" t="s">
        <v>181</v>
      </c>
      <c r="G138" s="247"/>
      <c r="H138" s="247"/>
      <c r="I138" s="247"/>
      <c r="J138" s="165" t="s">
        <v>182</v>
      </c>
      <c r="K138" s="166">
        <v>28.643999999999998</v>
      </c>
      <c r="L138" s="248">
        <v>0</v>
      </c>
      <c r="M138" s="249"/>
      <c r="N138" s="250">
        <f t="shared" si="5"/>
        <v>0</v>
      </c>
      <c r="O138" s="250"/>
      <c r="P138" s="250"/>
      <c r="Q138" s="250"/>
      <c r="R138" s="36"/>
      <c r="T138" s="168" t="s">
        <v>20</v>
      </c>
      <c r="U138" s="43" t="s">
        <v>47</v>
      </c>
      <c r="V138" s="35"/>
      <c r="W138" s="169">
        <f t="shared" si="6"/>
        <v>0</v>
      </c>
      <c r="X138" s="169">
        <v>0</v>
      </c>
      <c r="Y138" s="169">
        <f t="shared" si="7"/>
        <v>0</v>
      </c>
      <c r="Z138" s="169">
        <v>0</v>
      </c>
      <c r="AA138" s="170">
        <f t="shared" si="8"/>
        <v>0</v>
      </c>
      <c r="AR138" s="17" t="s">
        <v>155</v>
      </c>
      <c r="AT138" s="17" t="s">
        <v>151</v>
      </c>
      <c r="AU138" s="17" t="s">
        <v>103</v>
      </c>
      <c r="AY138" s="17" t="s">
        <v>150</v>
      </c>
      <c r="BE138" s="104">
        <f t="shared" si="9"/>
        <v>0</v>
      </c>
      <c r="BF138" s="104">
        <f t="shared" si="10"/>
        <v>0</v>
      </c>
      <c r="BG138" s="104">
        <f t="shared" si="11"/>
        <v>0</v>
      </c>
      <c r="BH138" s="104">
        <f t="shared" si="12"/>
        <v>0</v>
      </c>
      <c r="BI138" s="104">
        <f t="shared" si="13"/>
        <v>0</v>
      </c>
      <c r="BJ138" s="17" t="s">
        <v>103</v>
      </c>
      <c r="BK138" s="171">
        <f t="shared" si="14"/>
        <v>0</v>
      </c>
      <c r="BL138" s="17" t="s">
        <v>155</v>
      </c>
      <c r="BM138" s="17" t="s">
        <v>183</v>
      </c>
    </row>
    <row r="139" spans="2:65" s="1" customFormat="1" ht="22.5" customHeight="1">
      <c r="B139" s="34"/>
      <c r="C139" s="163" t="s">
        <v>184</v>
      </c>
      <c r="D139" s="163" t="s">
        <v>151</v>
      </c>
      <c r="E139" s="164" t="s">
        <v>185</v>
      </c>
      <c r="F139" s="247" t="s">
        <v>186</v>
      </c>
      <c r="G139" s="247"/>
      <c r="H139" s="247"/>
      <c r="I139" s="247"/>
      <c r="J139" s="165" t="s">
        <v>187</v>
      </c>
      <c r="K139" s="166">
        <v>7.5</v>
      </c>
      <c r="L139" s="248">
        <v>0</v>
      </c>
      <c r="M139" s="249"/>
      <c r="N139" s="250">
        <f t="shared" si="5"/>
        <v>0</v>
      </c>
      <c r="O139" s="250"/>
      <c r="P139" s="250"/>
      <c r="Q139" s="250"/>
      <c r="R139" s="36"/>
      <c r="T139" s="168" t="s">
        <v>20</v>
      </c>
      <c r="U139" s="43" t="s">
        <v>47</v>
      </c>
      <c r="V139" s="35"/>
      <c r="W139" s="169">
        <f t="shared" si="6"/>
        <v>0</v>
      </c>
      <c r="X139" s="169">
        <v>1.58E-3</v>
      </c>
      <c r="Y139" s="169">
        <f t="shared" si="7"/>
        <v>1.1849999999999999E-2</v>
      </c>
      <c r="Z139" s="169">
        <v>0</v>
      </c>
      <c r="AA139" s="170">
        <f t="shared" si="8"/>
        <v>0</v>
      </c>
      <c r="AR139" s="17" t="s">
        <v>155</v>
      </c>
      <c r="AT139" s="17" t="s">
        <v>151</v>
      </c>
      <c r="AU139" s="17" t="s">
        <v>103</v>
      </c>
      <c r="AY139" s="17" t="s">
        <v>150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7" t="s">
        <v>103</v>
      </c>
      <c r="BK139" s="171">
        <f t="shared" si="14"/>
        <v>0</v>
      </c>
      <c r="BL139" s="17" t="s">
        <v>155</v>
      </c>
      <c r="BM139" s="17" t="s">
        <v>188</v>
      </c>
    </row>
    <row r="140" spans="2:65" s="1" customFormat="1" ht="22.5" customHeight="1">
      <c r="B140" s="34"/>
      <c r="C140" s="163" t="s">
        <v>189</v>
      </c>
      <c r="D140" s="163" t="s">
        <v>151</v>
      </c>
      <c r="E140" s="164" t="s">
        <v>190</v>
      </c>
      <c r="F140" s="247" t="s">
        <v>191</v>
      </c>
      <c r="G140" s="247"/>
      <c r="H140" s="247"/>
      <c r="I140" s="247"/>
      <c r="J140" s="165" t="s">
        <v>187</v>
      </c>
      <c r="K140" s="166">
        <v>7.5</v>
      </c>
      <c r="L140" s="248">
        <v>0</v>
      </c>
      <c r="M140" s="249"/>
      <c r="N140" s="250">
        <f t="shared" si="5"/>
        <v>0</v>
      </c>
      <c r="O140" s="250"/>
      <c r="P140" s="250"/>
      <c r="Q140" s="250"/>
      <c r="R140" s="36"/>
      <c r="T140" s="168" t="s">
        <v>20</v>
      </c>
      <c r="U140" s="43" t="s">
        <v>47</v>
      </c>
      <c r="V140" s="35"/>
      <c r="W140" s="169">
        <f t="shared" si="6"/>
        <v>0</v>
      </c>
      <c r="X140" s="169">
        <v>0</v>
      </c>
      <c r="Y140" s="169">
        <f t="shared" si="7"/>
        <v>0</v>
      </c>
      <c r="Z140" s="169">
        <v>0</v>
      </c>
      <c r="AA140" s="170">
        <f t="shared" si="8"/>
        <v>0</v>
      </c>
      <c r="AR140" s="17" t="s">
        <v>155</v>
      </c>
      <c r="AT140" s="17" t="s">
        <v>151</v>
      </c>
      <c r="AU140" s="17" t="s">
        <v>103</v>
      </c>
      <c r="AY140" s="17" t="s">
        <v>150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7" t="s">
        <v>103</v>
      </c>
      <c r="BK140" s="171">
        <f t="shared" si="14"/>
        <v>0</v>
      </c>
      <c r="BL140" s="17" t="s">
        <v>155</v>
      </c>
      <c r="BM140" s="17" t="s">
        <v>192</v>
      </c>
    </row>
    <row r="141" spans="2:65" s="1" customFormat="1" ht="31.5" customHeight="1">
      <c r="B141" s="34"/>
      <c r="C141" s="163" t="s">
        <v>193</v>
      </c>
      <c r="D141" s="163" t="s">
        <v>151</v>
      </c>
      <c r="E141" s="164" t="s">
        <v>194</v>
      </c>
      <c r="F141" s="247" t="s">
        <v>195</v>
      </c>
      <c r="G141" s="247"/>
      <c r="H141" s="247"/>
      <c r="I141" s="247"/>
      <c r="J141" s="165" t="s">
        <v>182</v>
      </c>
      <c r="K141" s="166">
        <v>28.643999999999998</v>
      </c>
      <c r="L141" s="248">
        <v>0</v>
      </c>
      <c r="M141" s="249"/>
      <c r="N141" s="250">
        <f t="shared" si="5"/>
        <v>0</v>
      </c>
      <c r="O141" s="250"/>
      <c r="P141" s="250"/>
      <c r="Q141" s="250"/>
      <c r="R141" s="36"/>
      <c r="T141" s="168" t="s">
        <v>20</v>
      </c>
      <c r="U141" s="43" t="s">
        <v>47</v>
      </c>
      <c r="V141" s="35"/>
      <c r="W141" s="169">
        <f t="shared" si="6"/>
        <v>0</v>
      </c>
      <c r="X141" s="169">
        <v>0</v>
      </c>
      <c r="Y141" s="169">
        <f t="shared" si="7"/>
        <v>0</v>
      </c>
      <c r="Z141" s="169">
        <v>0</v>
      </c>
      <c r="AA141" s="170">
        <f t="shared" si="8"/>
        <v>0</v>
      </c>
      <c r="AR141" s="17" t="s">
        <v>155</v>
      </c>
      <c r="AT141" s="17" t="s">
        <v>151</v>
      </c>
      <c r="AU141" s="17" t="s">
        <v>103</v>
      </c>
      <c r="AY141" s="17" t="s">
        <v>150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7" t="s">
        <v>103</v>
      </c>
      <c r="BK141" s="171">
        <f t="shared" si="14"/>
        <v>0</v>
      </c>
      <c r="BL141" s="17" t="s">
        <v>155</v>
      </c>
      <c r="BM141" s="17" t="s">
        <v>196</v>
      </c>
    </row>
    <row r="142" spans="2:65" s="1" customFormat="1" ht="31.5" customHeight="1">
      <c r="B142" s="34"/>
      <c r="C142" s="163" t="s">
        <v>197</v>
      </c>
      <c r="D142" s="163" t="s">
        <v>151</v>
      </c>
      <c r="E142" s="164" t="s">
        <v>198</v>
      </c>
      <c r="F142" s="247" t="s">
        <v>199</v>
      </c>
      <c r="G142" s="247"/>
      <c r="H142" s="247"/>
      <c r="I142" s="247"/>
      <c r="J142" s="165" t="s">
        <v>182</v>
      </c>
      <c r="K142" s="166">
        <v>286.44</v>
      </c>
      <c r="L142" s="248">
        <v>0</v>
      </c>
      <c r="M142" s="249"/>
      <c r="N142" s="250">
        <f t="shared" si="5"/>
        <v>0</v>
      </c>
      <c r="O142" s="250"/>
      <c r="P142" s="250"/>
      <c r="Q142" s="250"/>
      <c r="R142" s="36"/>
      <c r="T142" s="168" t="s">
        <v>20</v>
      </c>
      <c r="U142" s="43" t="s">
        <v>47</v>
      </c>
      <c r="V142" s="35"/>
      <c r="W142" s="169">
        <f t="shared" si="6"/>
        <v>0</v>
      </c>
      <c r="X142" s="169">
        <v>0</v>
      </c>
      <c r="Y142" s="169">
        <f t="shared" si="7"/>
        <v>0</v>
      </c>
      <c r="Z142" s="169">
        <v>0</v>
      </c>
      <c r="AA142" s="170">
        <f t="shared" si="8"/>
        <v>0</v>
      </c>
      <c r="AR142" s="17" t="s">
        <v>155</v>
      </c>
      <c r="AT142" s="17" t="s">
        <v>151</v>
      </c>
      <c r="AU142" s="17" t="s">
        <v>103</v>
      </c>
      <c r="AY142" s="17" t="s">
        <v>150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7" t="s">
        <v>103</v>
      </c>
      <c r="BK142" s="171">
        <f t="shared" si="14"/>
        <v>0</v>
      </c>
      <c r="BL142" s="17" t="s">
        <v>155</v>
      </c>
      <c r="BM142" s="17" t="s">
        <v>200</v>
      </c>
    </row>
    <row r="143" spans="2:65" s="1" customFormat="1" ht="31.5" customHeight="1">
      <c r="B143" s="34"/>
      <c r="C143" s="163" t="s">
        <v>201</v>
      </c>
      <c r="D143" s="163" t="s">
        <v>151</v>
      </c>
      <c r="E143" s="164" t="s">
        <v>202</v>
      </c>
      <c r="F143" s="247" t="s">
        <v>203</v>
      </c>
      <c r="G143" s="247"/>
      <c r="H143" s="247"/>
      <c r="I143" s="247"/>
      <c r="J143" s="165" t="s">
        <v>182</v>
      </c>
      <c r="K143" s="166">
        <v>28.643999999999998</v>
      </c>
      <c r="L143" s="248">
        <v>0</v>
      </c>
      <c r="M143" s="249"/>
      <c r="N143" s="250">
        <f t="shared" si="5"/>
        <v>0</v>
      </c>
      <c r="O143" s="250"/>
      <c r="P143" s="250"/>
      <c r="Q143" s="250"/>
      <c r="R143" s="36"/>
      <c r="T143" s="168" t="s">
        <v>20</v>
      </c>
      <c r="U143" s="43" t="s">
        <v>47</v>
      </c>
      <c r="V143" s="35"/>
      <c r="W143" s="169">
        <f t="shared" si="6"/>
        <v>0</v>
      </c>
      <c r="X143" s="169">
        <v>0</v>
      </c>
      <c r="Y143" s="169">
        <f t="shared" si="7"/>
        <v>0</v>
      </c>
      <c r="Z143" s="169">
        <v>0</v>
      </c>
      <c r="AA143" s="170">
        <f t="shared" si="8"/>
        <v>0</v>
      </c>
      <c r="AR143" s="17" t="s">
        <v>155</v>
      </c>
      <c r="AT143" s="17" t="s">
        <v>151</v>
      </c>
      <c r="AU143" s="17" t="s">
        <v>103</v>
      </c>
      <c r="AY143" s="17" t="s">
        <v>150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7" t="s">
        <v>103</v>
      </c>
      <c r="BK143" s="171">
        <f t="shared" si="14"/>
        <v>0</v>
      </c>
      <c r="BL143" s="17" t="s">
        <v>155</v>
      </c>
      <c r="BM143" s="17" t="s">
        <v>204</v>
      </c>
    </row>
    <row r="144" spans="2:65" s="1" customFormat="1" ht="31.5" customHeight="1">
      <c r="B144" s="34"/>
      <c r="C144" s="163" t="s">
        <v>205</v>
      </c>
      <c r="D144" s="163" t="s">
        <v>151</v>
      </c>
      <c r="E144" s="164" t="s">
        <v>206</v>
      </c>
      <c r="F144" s="247" t="s">
        <v>207</v>
      </c>
      <c r="G144" s="247"/>
      <c r="H144" s="247"/>
      <c r="I144" s="247"/>
      <c r="J144" s="165" t="s">
        <v>182</v>
      </c>
      <c r="K144" s="166">
        <v>143.22</v>
      </c>
      <c r="L144" s="248">
        <v>0</v>
      </c>
      <c r="M144" s="249"/>
      <c r="N144" s="250">
        <f t="shared" si="5"/>
        <v>0</v>
      </c>
      <c r="O144" s="250"/>
      <c r="P144" s="250"/>
      <c r="Q144" s="250"/>
      <c r="R144" s="36"/>
      <c r="T144" s="168" t="s">
        <v>20</v>
      </c>
      <c r="U144" s="43" t="s">
        <v>47</v>
      </c>
      <c r="V144" s="35"/>
      <c r="W144" s="169">
        <f t="shared" si="6"/>
        <v>0</v>
      </c>
      <c r="X144" s="169">
        <v>0</v>
      </c>
      <c r="Y144" s="169">
        <f t="shared" si="7"/>
        <v>0</v>
      </c>
      <c r="Z144" s="169">
        <v>0</v>
      </c>
      <c r="AA144" s="170">
        <f t="shared" si="8"/>
        <v>0</v>
      </c>
      <c r="AR144" s="17" t="s">
        <v>155</v>
      </c>
      <c r="AT144" s="17" t="s">
        <v>151</v>
      </c>
      <c r="AU144" s="17" t="s">
        <v>103</v>
      </c>
      <c r="AY144" s="17" t="s">
        <v>150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7" t="s">
        <v>103</v>
      </c>
      <c r="BK144" s="171">
        <f t="shared" si="14"/>
        <v>0</v>
      </c>
      <c r="BL144" s="17" t="s">
        <v>155</v>
      </c>
      <c r="BM144" s="17" t="s">
        <v>208</v>
      </c>
    </row>
    <row r="145" spans="2:65" s="1" customFormat="1" ht="31.5" customHeight="1">
      <c r="B145" s="34"/>
      <c r="C145" s="163" t="s">
        <v>209</v>
      </c>
      <c r="D145" s="163" t="s">
        <v>151</v>
      </c>
      <c r="E145" s="164" t="s">
        <v>210</v>
      </c>
      <c r="F145" s="247" t="s">
        <v>211</v>
      </c>
      <c r="G145" s="247"/>
      <c r="H145" s="247"/>
      <c r="I145" s="247"/>
      <c r="J145" s="165" t="s">
        <v>182</v>
      </c>
      <c r="K145" s="166">
        <v>28.643999999999998</v>
      </c>
      <c r="L145" s="248">
        <v>0</v>
      </c>
      <c r="M145" s="249"/>
      <c r="N145" s="250">
        <f t="shared" si="5"/>
        <v>0</v>
      </c>
      <c r="O145" s="250"/>
      <c r="P145" s="250"/>
      <c r="Q145" s="250"/>
      <c r="R145" s="36"/>
      <c r="T145" s="168" t="s">
        <v>20</v>
      </c>
      <c r="U145" s="43" t="s">
        <v>47</v>
      </c>
      <c r="V145" s="35"/>
      <c r="W145" s="169">
        <f t="shared" si="6"/>
        <v>0</v>
      </c>
      <c r="X145" s="169">
        <v>0</v>
      </c>
      <c r="Y145" s="169">
        <f t="shared" si="7"/>
        <v>0</v>
      </c>
      <c r="Z145" s="169">
        <v>0</v>
      </c>
      <c r="AA145" s="170">
        <f t="shared" si="8"/>
        <v>0</v>
      </c>
      <c r="AR145" s="17" t="s">
        <v>155</v>
      </c>
      <c r="AT145" s="17" t="s">
        <v>151</v>
      </c>
      <c r="AU145" s="17" t="s">
        <v>103</v>
      </c>
      <c r="AY145" s="17" t="s">
        <v>150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7" t="s">
        <v>103</v>
      </c>
      <c r="BK145" s="171">
        <f t="shared" si="14"/>
        <v>0</v>
      </c>
      <c r="BL145" s="17" t="s">
        <v>155</v>
      </c>
      <c r="BM145" s="17" t="s">
        <v>212</v>
      </c>
    </row>
    <row r="146" spans="2:65" s="9" customFormat="1" ht="29.85" customHeight="1">
      <c r="B146" s="152"/>
      <c r="C146" s="153"/>
      <c r="D146" s="162" t="s">
        <v>116</v>
      </c>
      <c r="E146" s="162"/>
      <c r="F146" s="162"/>
      <c r="G146" s="162"/>
      <c r="H146" s="162"/>
      <c r="I146" s="162"/>
      <c r="J146" s="162"/>
      <c r="K146" s="162"/>
      <c r="L146" s="162"/>
      <c r="M146" s="162"/>
      <c r="N146" s="261">
        <f>BK146</f>
        <v>0</v>
      </c>
      <c r="O146" s="262"/>
      <c r="P146" s="262"/>
      <c r="Q146" s="262"/>
      <c r="R146" s="155"/>
      <c r="T146" s="156"/>
      <c r="U146" s="153"/>
      <c r="V146" s="153"/>
      <c r="W146" s="157">
        <f>W147</f>
        <v>0</v>
      </c>
      <c r="X146" s="153"/>
      <c r="Y146" s="157">
        <f>Y147</f>
        <v>0</v>
      </c>
      <c r="Z146" s="153"/>
      <c r="AA146" s="158">
        <f>AA147</f>
        <v>0</v>
      </c>
      <c r="AR146" s="159" t="s">
        <v>85</v>
      </c>
      <c r="AT146" s="160" t="s">
        <v>79</v>
      </c>
      <c r="AU146" s="160" t="s">
        <v>85</v>
      </c>
      <c r="AY146" s="159" t="s">
        <v>150</v>
      </c>
      <c r="BK146" s="161">
        <f>BK147</f>
        <v>0</v>
      </c>
    </row>
    <row r="147" spans="2:65" s="1" customFormat="1" ht="31.5" customHeight="1">
      <c r="B147" s="34"/>
      <c r="C147" s="163" t="s">
        <v>213</v>
      </c>
      <c r="D147" s="163" t="s">
        <v>151</v>
      </c>
      <c r="E147" s="164" t="s">
        <v>214</v>
      </c>
      <c r="F147" s="247" t="s">
        <v>215</v>
      </c>
      <c r="G147" s="247"/>
      <c r="H147" s="247"/>
      <c r="I147" s="247"/>
      <c r="J147" s="165" t="s">
        <v>182</v>
      </c>
      <c r="K147" s="166">
        <v>10.833</v>
      </c>
      <c r="L147" s="248">
        <v>0</v>
      </c>
      <c r="M147" s="249"/>
      <c r="N147" s="250">
        <f>ROUND(L147*K147,3)</f>
        <v>0</v>
      </c>
      <c r="O147" s="250"/>
      <c r="P147" s="250"/>
      <c r="Q147" s="250"/>
      <c r="R147" s="36"/>
      <c r="T147" s="168" t="s">
        <v>20</v>
      </c>
      <c r="U147" s="43" t="s">
        <v>47</v>
      </c>
      <c r="V147" s="35"/>
      <c r="W147" s="169">
        <f>V147*K147</f>
        <v>0</v>
      </c>
      <c r="X147" s="169">
        <v>0</v>
      </c>
      <c r="Y147" s="169">
        <f>X147*K147</f>
        <v>0</v>
      </c>
      <c r="Z147" s="169">
        <v>0</v>
      </c>
      <c r="AA147" s="170">
        <f>Z147*K147</f>
        <v>0</v>
      </c>
      <c r="AR147" s="17" t="s">
        <v>155</v>
      </c>
      <c r="AT147" s="17" t="s">
        <v>151</v>
      </c>
      <c r="AU147" s="17" t="s">
        <v>103</v>
      </c>
      <c r="AY147" s="17" t="s">
        <v>150</v>
      </c>
      <c r="BE147" s="104">
        <f>IF(U147="základná",N147,0)</f>
        <v>0</v>
      </c>
      <c r="BF147" s="104">
        <f>IF(U147="znížená",N147,0)</f>
        <v>0</v>
      </c>
      <c r="BG147" s="104">
        <f>IF(U147="zákl. prenesená",N147,0)</f>
        <v>0</v>
      </c>
      <c r="BH147" s="104">
        <f>IF(U147="zníž. prenesená",N147,0)</f>
        <v>0</v>
      </c>
      <c r="BI147" s="104">
        <f>IF(U147="nulová",N147,0)</f>
        <v>0</v>
      </c>
      <c r="BJ147" s="17" t="s">
        <v>103</v>
      </c>
      <c r="BK147" s="171">
        <f>ROUND(L147*K147,3)</f>
        <v>0</v>
      </c>
      <c r="BL147" s="17" t="s">
        <v>155</v>
      </c>
      <c r="BM147" s="17" t="s">
        <v>216</v>
      </c>
    </row>
    <row r="148" spans="2:65" s="9" customFormat="1" ht="37.35" customHeight="1">
      <c r="B148" s="152"/>
      <c r="C148" s="153"/>
      <c r="D148" s="154" t="s">
        <v>117</v>
      </c>
      <c r="E148" s="154"/>
      <c r="F148" s="154"/>
      <c r="G148" s="154"/>
      <c r="H148" s="154"/>
      <c r="I148" s="154"/>
      <c r="J148" s="154"/>
      <c r="K148" s="154"/>
      <c r="L148" s="154"/>
      <c r="M148" s="154"/>
      <c r="N148" s="263">
        <f>BK148</f>
        <v>0</v>
      </c>
      <c r="O148" s="264"/>
      <c r="P148" s="264"/>
      <c r="Q148" s="264"/>
      <c r="R148" s="155"/>
      <c r="T148" s="156"/>
      <c r="U148" s="153"/>
      <c r="V148" s="153"/>
      <c r="W148" s="157">
        <f>W149+W151+W159+W180+W187+W191</f>
        <v>0</v>
      </c>
      <c r="X148" s="153"/>
      <c r="Y148" s="157">
        <f>Y149+Y151+Y159+Y180+Y187+Y191</f>
        <v>7.4704659440000007</v>
      </c>
      <c r="Z148" s="153"/>
      <c r="AA148" s="158">
        <f>AA149+AA151+AA159+AA180+AA187+AA191</f>
        <v>28.5031344</v>
      </c>
      <c r="AR148" s="159" t="s">
        <v>103</v>
      </c>
      <c r="AT148" s="160" t="s">
        <v>79</v>
      </c>
      <c r="AU148" s="160" t="s">
        <v>80</v>
      </c>
      <c r="AY148" s="159" t="s">
        <v>150</v>
      </c>
      <c r="BK148" s="161">
        <f>BK149+BK151+BK159+BK180+BK187+BK191</f>
        <v>0</v>
      </c>
    </row>
    <row r="149" spans="2:65" s="9" customFormat="1" ht="19.899999999999999" customHeight="1">
      <c r="B149" s="152"/>
      <c r="C149" s="153"/>
      <c r="D149" s="162" t="s">
        <v>118</v>
      </c>
      <c r="E149" s="162"/>
      <c r="F149" s="162"/>
      <c r="G149" s="162"/>
      <c r="H149" s="162"/>
      <c r="I149" s="162"/>
      <c r="J149" s="162"/>
      <c r="K149" s="162"/>
      <c r="L149" s="162"/>
      <c r="M149" s="162"/>
      <c r="N149" s="259">
        <f>BK149</f>
        <v>0</v>
      </c>
      <c r="O149" s="260"/>
      <c r="P149" s="260"/>
      <c r="Q149" s="260"/>
      <c r="R149" s="155"/>
      <c r="T149" s="156"/>
      <c r="U149" s="153"/>
      <c r="V149" s="153"/>
      <c r="W149" s="157">
        <f>W150</f>
        <v>0</v>
      </c>
      <c r="X149" s="153"/>
      <c r="Y149" s="157">
        <f>Y150</f>
        <v>0</v>
      </c>
      <c r="Z149" s="153"/>
      <c r="AA149" s="158">
        <f>AA150</f>
        <v>0.24327000000000001</v>
      </c>
      <c r="AR149" s="159" t="s">
        <v>103</v>
      </c>
      <c r="AT149" s="160" t="s">
        <v>79</v>
      </c>
      <c r="AU149" s="160" t="s">
        <v>85</v>
      </c>
      <c r="AY149" s="159" t="s">
        <v>150</v>
      </c>
      <c r="BK149" s="161">
        <f>BK150</f>
        <v>0</v>
      </c>
    </row>
    <row r="150" spans="2:65" s="1" customFormat="1" ht="31.5" customHeight="1">
      <c r="B150" s="34"/>
      <c r="C150" s="163" t="s">
        <v>217</v>
      </c>
      <c r="D150" s="163" t="s">
        <v>151</v>
      </c>
      <c r="E150" s="164" t="s">
        <v>218</v>
      </c>
      <c r="F150" s="247" t="s">
        <v>219</v>
      </c>
      <c r="G150" s="247"/>
      <c r="H150" s="247"/>
      <c r="I150" s="247"/>
      <c r="J150" s="165" t="s">
        <v>154</v>
      </c>
      <c r="K150" s="166">
        <v>40.545000000000002</v>
      </c>
      <c r="L150" s="248">
        <v>0</v>
      </c>
      <c r="M150" s="249"/>
      <c r="N150" s="250">
        <f>ROUND(L150*K150,3)</f>
        <v>0</v>
      </c>
      <c r="O150" s="250"/>
      <c r="P150" s="250"/>
      <c r="Q150" s="250"/>
      <c r="R150" s="36"/>
      <c r="T150" s="168" t="s">
        <v>20</v>
      </c>
      <c r="U150" s="43" t="s">
        <v>47</v>
      </c>
      <c r="V150" s="35"/>
      <c r="W150" s="169">
        <f>V150*K150</f>
        <v>0</v>
      </c>
      <c r="X150" s="169">
        <v>0</v>
      </c>
      <c r="Y150" s="169">
        <f>X150*K150</f>
        <v>0</v>
      </c>
      <c r="Z150" s="169">
        <v>6.0000000000000001E-3</v>
      </c>
      <c r="AA150" s="170">
        <f>Z150*K150</f>
        <v>0.24327000000000001</v>
      </c>
      <c r="AR150" s="17" t="s">
        <v>213</v>
      </c>
      <c r="AT150" s="17" t="s">
        <v>151</v>
      </c>
      <c r="AU150" s="17" t="s">
        <v>103</v>
      </c>
      <c r="AY150" s="17" t="s">
        <v>150</v>
      </c>
      <c r="BE150" s="104">
        <f>IF(U150="základná",N150,0)</f>
        <v>0</v>
      </c>
      <c r="BF150" s="104">
        <f>IF(U150="znížená",N150,0)</f>
        <v>0</v>
      </c>
      <c r="BG150" s="104">
        <f>IF(U150="zákl. prenesená",N150,0)</f>
        <v>0</v>
      </c>
      <c r="BH150" s="104">
        <f>IF(U150="zníž. prenesená",N150,0)</f>
        <v>0</v>
      </c>
      <c r="BI150" s="104">
        <f>IF(U150="nulová",N150,0)</f>
        <v>0</v>
      </c>
      <c r="BJ150" s="17" t="s">
        <v>103</v>
      </c>
      <c r="BK150" s="171">
        <f>ROUND(L150*K150,3)</f>
        <v>0</v>
      </c>
      <c r="BL150" s="17" t="s">
        <v>213</v>
      </c>
      <c r="BM150" s="17" t="s">
        <v>220</v>
      </c>
    </row>
    <row r="151" spans="2:65" s="9" customFormat="1" ht="29.85" customHeight="1">
      <c r="B151" s="152"/>
      <c r="C151" s="153"/>
      <c r="D151" s="162" t="s">
        <v>119</v>
      </c>
      <c r="E151" s="162"/>
      <c r="F151" s="162"/>
      <c r="G151" s="162"/>
      <c r="H151" s="162"/>
      <c r="I151" s="162"/>
      <c r="J151" s="162"/>
      <c r="K151" s="162"/>
      <c r="L151" s="162"/>
      <c r="M151" s="162"/>
      <c r="N151" s="261">
        <f>BK151</f>
        <v>0</v>
      </c>
      <c r="O151" s="262"/>
      <c r="P151" s="262"/>
      <c r="Q151" s="262"/>
      <c r="R151" s="155"/>
      <c r="T151" s="156"/>
      <c r="U151" s="153"/>
      <c r="V151" s="153"/>
      <c r="W151" s="157">
        <f>SUM(W152:W158)</f>
        <v>0</v>
      </c>
      <c r="X151" s="153"/>
      <c r="Y151" s="157">
        <f>SUM(Y152:Y158)</f>
        <v>3.9609625000000004</v>
      </c>
      <c r="Z151" s="153"/>
      <c r="AA151" s="158">
        <f>SUM(AA152:AA158)</f>
        <v>3.1283850000000002</v>
      </c>
      <c r="AR151" s="159" t="s">
        <v>103</v>
      </c>
      <c r="AT151" s="160" t="s">
        <v>79</v>
      </c>
      <c r="AU151" s="160" t="s">
        <v>85</v>
      </c>
      <c r="AY151" s="159" t="s">
        <v>150</v>
      </c>
      <c r="BK151" s="161">
        <f>SUM(BK152:BK158)</f>
        <v>0</v>
      </c>
    </row>
    <row r="152" spans="2:65" s="1" customFormat="1" ht="44.25" customHeight="1">
      <c r="B152" s="34"/>
      <c r="C152" s="163" t="s">
        <v>221</v>
      </c>
      <c r="D152" s="163" t="s">
        <v>151</v>
      </c>
      <c r="E152" s="164" t="s">
        <v>222</v>
      </c>
      <c r="F152" s="247" t="s">
        <v>223</v>
      </c>
      <c r="G152" s="247"/>
      <c r="H152" s="247"/>
      <c r="I152" s="247"/>
      <c r="J152" s="165" t="s">
        <v>187</v>
      </c>
      <c r="K152" s="166">
        <v>50</v>
      </c>
      <c r="L152" s="248">
        <v>0</v>
      </c>
      <c r="M152" s="249"/>
      <c r="N152" s="250">
        <f t="shared" ref="N152:N158" si="15">ROUND(L152*K152,3)</f>
        <v>0</v>
      </c>
      <c r="O152" s="250"/>
      <c r="P152" s="250"/>
      <c r="Q152" s="250"/>
      <c r="R152" s="36"/>
      <c r="T152" s="168" t="s">
        <v>20</v>
      </c>
      <c r="U152" s="43" t="s">
        <v>47</v>
      </c>
      <c r="V152" s="35"/>
      <c r="W152" s="169">
        <f t="shared" ref="W152:W158" si="16">V152*K152</f>
        <v>0</v>
      </c>
      <c r="X152" s="169">
        <v>0</v>
      </c>
      <c r="Y152" s="169">
        <f t="shared" ref="Y152:Y158" si="17">X152*K152</f>
        <v>0</v>
      </c>
      <c r="Z152" s="169">
        <v>1.4E-2</v>
      </c>
      <c r="AA152" s="170">
        <f t="shared" ref="AA152:AA158" si="18">Z152*K152</f>
        <v>0.70000000000000007</v>
      </c>
      <c r="AR152" s="17" t="s">
        <v>213</v>
      </c>
      <c r="AT152" s="17" t="s">
        <v>151</v>
      </c>
      <c r="AU152" s="17" t="s">
        <v>103</v>
      </c>
      <c r="AY152" s="17" t="s">
        <v>150</v>
      </c>
      <c r="BE152" s="104">
        <f t="shared" ref="BE152:BE158" si="19">IF(U152="základná",N152,0)</f>
        <v>0</v>
      </c>
      <c r="BF152" s="104">
        <f t="shared" ref="BF152:BF158" si="20">IF(U152="znížená",N152,0)</f>
        <v>0</v>
      </c>
      <c r="BG152" s="104">
        <f t="shared" ref="BG152:BG158" si="21">IF(U152="zákl. prenesená",N152,0)</f>
        <v>0</v>
      </c>
      <c r="BH152" s="104">
        <f t="shared" ref="BH152:BH158" si="22">IF(U152="zníž. prenesená",N152,0)</f>
        <v>0</v>
      </c>
      <c r="BI152" s="104">
        <f t="shared" ref="BI152:BI158" si="23">IF(U152="nulová",N152,0)</f>
        <v>0</v>
      </c>
      <c r="BJ152" s="17" t="s">
        <v>103</v>
      </c>
      <c r="BK152" s="171">
        <f t="shared" ref="BK152:BK158" si="24">ROUND(L152*K152,3)</f>
        <v>0</v>
      </c>
      <c r="BL152" s="17" t="s">
        <v>213</v>
      </c>
      <c r="BM152" s="17" t="s">
        <v>224</v>
      </c>
    </row>
    <row r="153" spans="2:65" s="1" customFormat="1" ht="44.25" customHeight="1">
      <c r="B153" s="34"/>
      <c r="C153" s="163" t="s">
        <v>225</v>
      </c>
      <c r="D153" s="163" t="s">
        <v>151</v>
      </c>
      <c r="E153" s="164" t="s">
        <v>226</v>
      </c>
      <c r="F153" s="247" t="s">
        <v>227</v>
      </c>
      <c r="G153" s="247"/>
      <c r="H153" s="247"/>
      <c r="I153" s="247"/>
      <c r="J153" s="165" t="s">
        <v>187</v>
      </c>
      <c r="K153" s="166">
        <v>68.75</v>
      </c>
      <c r="L153" s="248">
        <v>0</v>
      </c>
      <c r="M153" s="249"/>
      <c r="N153" s="250">
        <f t="shared" si="15"/>
        <v>0</v>
      </c>
      <c r="O153" s="250"/>
      <c r="P153" s="250"/>
      <c r="Q153" s="250"/>
      <c r="R153" s="36"/>
      <c r="T153" s="168" t="s">
        <v>20</v>
      </c>
      <c r="U153" s="43" t="s">
        <v>47</v>
      </c>
      <c r="V153" s="35"/>
      <c r="W153" s="169">
        <f t="shared" si="16"/>
        <v>0</v>
      </c>
      <c r="X153" s="169">
        <v>1.4670000000000001E-2</v>
      </c>
      <c r="Y153" s="169">
        <f t="shared" si="17"/>
        <v>1.0085625</v>
      </c>
      <c r="Z153" s="169">
        <v>0</v>
      </c>
      <c r="AA153" s="170">
        <f t="shared" si="18"/>
        <v>0</v>
      </c>
      <c r="AR153" s="17" t="s">
        <v>213</v>
      </c>
      <c r="AT153" s="17" t="s">
        <v>151</v>
      </c>
      <c r="AU153" s="17" t="s">
        <v>103</v>
      </c>
      <c r="AY153" s="17" t="s">
        <v>150</v>
      </c>
      <c r="BE153" s="104">
        <f t="shared" si="19"/>
        <v>0</v>
      </c>
      <c r="BF153" s="104">
        <f t="shared" si="20"/>
        <v>0</v>
      </c>
      <c r="BG153" s="104">
        <f t="shared" si="21"/>
        <v>0</v>
      </c>
      <c r="BH153" s="104">
        <f t="shared" si="22"/>
        <v>0</v>
      </c>
      <c r="BI153" s="104">
        <f t="shared" si="23"/>
        <v>0</v>
      </c>
      <c r="BJ153" s="17" t="s">
        <v>103</v>
      </c>
      <c r="BK153" s="171">
        <f t="shared" si="24"/>
        <v>0</v>
      </c>
      <c r="BL153" s="17" t="s">
        <v>213</v>
      </c>
      <c r="BM153" s="17" t="s">
        <v>228</v>
      </c>
    </row>
    <row r="154" spans="2:65" s="1" customFormat="1" ht="31.5" customHeight="1">
      <c r="B154" s="34"/>
      <c r="C154" s="163" t="s">
        <v>10</v>
      </c>
      <c r="D154" s="163" t="s">
        <v>151</v>
      </c>
      <c r="E154" s="164" t="s">
        <v>229</v>
      </c>
      <c r="F154" s="247" t="s">
        <v>230</v>
      </c>
      <c r="G154" s="247"/>
      <c r="H154" s="247"/>
      <c r="I154" s="247"/>
      <c r="J154" s="165" t="s">
        <v>187</v>
      </c>
      <c r="K154" s="166">
        <v>1950</v>
      </c>
      <c r="L154" s="248">
        <v>0</v>
      </c>
      <c r="M154" s="249"/>
      <c r="N154" s="250">
        <f t="shared" si="15"/>
        <v>0</v>
      </c>
      <c r="O154" s="250"/>
      <c r="P154" s="250"/>
      <c r="Q154" s="250"/>
      <c r="R154" s="36"/>
      <c r="T154" s="168" t="s">
        <v>20</v>
      </c>
      <c r="U154" s="43" t="s">
        <v>47</v>
      </c>
      <c r="V154" s="35"/>
      <c r="W154" s="169">
        <f t="shared" si="16"/>
        <v>0</v>
      </c>
      <c r="X154" s="169">
        <v>0</v>
      </c>
      <c r="Y154" s="169">
        <f t="shared" si="17"/>
        <v>0</v>
      </c>
      <c r="Z154" s="169">
        <v>0</v>
      </c>
      <c r="AA154" s="170">
        <f t="shared" si="18"/>
        <v>0</v>
      </c>
      <c r="AR154" s="17" t="s">
        <v>213</v>
      </c>
      <c r="AT154" s="17" t="s">
        <v>151</v>
      </c>
      <c r="AU154" s="17" t="s">
        <v>103</v>
      </c>
      <c r="AY154" s="17" t="s">
        <v>150</v>
      </c>
      <c r="BE154" s="104">
        <f t="shared" si="19"/>
        <v>0</v>
      </c>
      <c r="BF154" s="104">
        <f t="shared" si="20"/>
        <v>0</v>
      </c>
      <c r="BG154" s="104">
        <f t="shared" si="21"/>
        <v>0</v>
      </c>
      <c r="BH154" s="104">
        <f t="shared" si="22"/>
        <v>0</v>
      </c>
      <c r="BI154" s="104">
        <f t="shared" si="23"/>
        <v>0</v>
      </c>
      <c r="BJ154" s="17" t="s">
        <v>103</v>
      </c>
      <c r="BK154" s="171">
        <f t="shared" si="24"/>
        <v>0</v>
      </c>
      <c r="BL154" s="17" t="s">
        <v>213</v>
      </c>
      <c r="BM154" s="17" t="s">
        <v>231</v>
      </c>
    </row>
    <row r="155" spans="2:65" s="1" customFormat="1" ht="22.5" customHeight="1">
      <c r="B155" s="34"/>
      <c r="C155" s="163" t="s">
        <v>232</v>
      </c>
      <c r="D155" s="163" t="s">
        <v>151</v>
      </c>
      <c r="E155" s="164" t="s">
        <v>233</v>
      </c>
      <c r="F155" s="247" t="s">
        <v>234</v>
      </c>
      <c r="G155" s="247"/>
      <c r="H155" s="247"/>
      <c r="I155" s="247"/>
      <c r="J155" s="165" t="s">
        <v>187</v>
      </c>
      <c r="K155" s="166">
        <v>500</v>
      </c>
      <c r="L155" s="248">
        <v>0</v>
      </c>
      <c r="M155" s="249"/>
      <c r="N155" s="250">
        <f t="shared" si="15"/>
        <v>0</v>
      </c>
      <c r="O155" s="250"/>
      <c r="P155" s="250"/>
      <c r="Q155" s="250"/>
      <c r="R155" s="36"/>
      <c r="T155" s="168" t="s">
        <v>20</v>
      </c>
      <c r="U155" s="43" t="s">
        <v>47</v>
      </c>
      <c r="V155" s="35"/>
      <c r="W155" s="169">
        <f t="shared" si="16"/>
        <v>0</v>
      </c>
      <c r="X155" s="169">
        <v>0</v>
      </c>
      <c r="Y155" s="169">
        <f t="shared" si="17"/>
        <v>0</v>
      </c>
      <c r="Z155" s="169">
        <v>0</v>
      </c>
      <c r="AA155" s="170">
        <f t="shared" si="18"/>
        <v>0</v>
      </c>
      <c r="AR155" s="17" t="s">
        <v>213</v>
      </c>
      <c r="AT155" s="17" t="s">
        <v>151</v>
      </c>
      <c r="AU155" s="17" t="s">
        <v>103</v>
      </c>
      <c r="AY155" s="17" t="s">
        <v>150</v>
      </c>
      <c r="BE155" s="104">
        <f t="shared" si="19"/>
        <v>0</v>
      </c>
      <c r="BF155" s="104">
        <f t="shared" si="20"/>
        <v>0</v>
      </c>
      <c r="BG155" s="104">
        <f t="shared" si="21"/>
        <v>0</v>
      </c>
      <c r="BH155" s="104">
        <f t="shared" si="22"/>
        <v>0</v>
      </c>
      <c r="BI155" s="104">
        <f t="shared" si="23"/>
        <v>0</v>
      </c>
      <c r="BJ155" s="17" t="s">
        <v>103</v>
      </c>
      <c r="BK155" s="171">
        <f t="shared" si="24"/>
        <v>0</v>
      </c>
      <c r="BL155" s="17" t="s">
        <v>213</v>
      </c>
      <c r="BM155" s="17" t="s">
        <v>235</v>
      </c>
    </row>
    <row r="156" spans="2:65" s="1" customFormat="1" ht="31.5" customHeight="1">
      <c r="B156" s="34"/>
      <c r="C156" s="172" t="s">
        <v>236</v>
      </c>
      <c r="D156" s="172" t="s">
        <v>237</v>
      </c>
      <c r="E156" s="173" t="s">
        <v>238</v>
      </c>
      <c r="F156" s="251" t="s">
        <v>239</v>
      </c>
      <c r="G156" s="251"/>
      <c r="H156" s="251"/>
      <c r="I156" s="251"/>
      <c r="J156" s="174" t="s">
        <v>240</v>
      </c>
      <c r="K156" s="175">
        <v>5.3680000000000003</v>
      </c>
      <c r="L156" s="252">
        <v>0</v>
      </c>
      <c r="M156" s="253"/>
      <c r="N156" s="254">
        <f t="shared" si="15"/>
        <v>0</v>
      </c>
      <c r="O156" s="250"/>
      <c r="P156" s="250"/>
      <c r="Q156" s="250"/>
      <c r="R156" s="36"/>
      <c r="T156" s="168" t="s">
        <v>20</v>
      </c>
      <c r="U156" s="43" t="s">
        <v>47</v>
      </c>
      <c r="V156" s="35"/>
      <c r="W156" s="169">
        <f t="shared" si="16"/>
        <v>0</v>
      </c>
      <c r="X156" s="169">
        <v>0.55000000000000004</v>
      </c>
      <c r="Y156" s="169">
        <f t="shared" si="17"/>
        <v>2.9524000000000004</v>
      </c>
      <c r="Z156" s="169">
        <v>0</v>
      </c>
      <c r="AA156" s="170">
        <f t="shared" si="18"/>
        <v>0</v>
      </c>
      <c r="AR156" s="17" t="s">
        <v>241</v>
      </c>
      <c r="AT156" s="17" t="s">
        <v>237</v>
      </c>
      <c r="AU156" s="17" t="s">
        <v>103</v>
      </c>
      <c r="AY156" s="17" t="s">
        <v>150</v>
      </c>
      <c r="BE156" s="104">
        <f t="shared" si="19"/>
        <v>0</v>
      </c>
      <c r="BF156" s="104">
        <f t="shared" si="20"/>
        <v>0</v>
      </c>
      <c r="BG156" s="104">
        <f t="shared" si="21"/>
        <v>0</v>
      </c>
      <c r="BH156" s="104">
        <f t="shared" si="22"/>
        <v>0</v>
      </c>
      <c r="BI156" s="104">
        <f t="shared" si="23"/>
        <v>0</v>
      </c>
      <c r="BJ156" s="17" t="s">
        <v>103</v>
      </c>
      <c r="BK156" s="171">
        <f t="shared" si="24"/>
        <v>0</v>
      </c>
      <c r="BL156" s="17" t="s">
        <v>213</v>
      </c>
      <c r="BM156" s="17" t="s">
        <v>242</v>
      </c>
    </row>
    <row r="157" spans="2:65" s="1" customFormat="1" ht="44.25" customHeight="1">
      <c r="B157" s="34"/>
      <c r="C157" s="163" t="s">
        <v>243</v>
      </c>
      <c r="D157" s="163" t="s">
        <v>151</v>
      </c>
      <c r="E157" s="164" t="s">
        <v>244</v>
      </c>
      <c r="F157" s="247" t="s">
        <v>245</v>
      </c>
      <c r="G157" s="247"/>
      <c r="H157" s="247"/>
      <c r="I157" s="247"/>
      <c r="J157" s="165" t="s">
        <v>154</v>
      </c>
      <c r="K157" s="166">
        <v>485.67700000000002</v>
      </c>
      <c r="L157" s="248">
        <v>0</v>
      </c>
      <c r="M157" s="249"/>
      <c r="N157" s="250">
        <f t="shared" si="15"/>
        <v>0</v>
      </c>
      <c r="O157" s="250"/>
      <c r="P157" s="250"/>
      <c r="Q157" s="250"/>
      <c r="R157" s="36"/>
      <c r="T157" s="168" t="s">
        <v>20</v>
      </c>
      <c r="U157" s="43" t="s">
        <v>47</v>
      </c>
      <c r="V157" s="35"/>
      <c r="W157" s="169">
        <f t="shared" si="16"/>
        <v>0</v>
      </c>
      <c r="X157" s="169">
        <v>0</v>
      </c>
      <c r="Y157" s="169">
        <f t="shared" si="17"/>
        <v>0</v>
      </c>
      <c r="Z157" s="169">
        <v>5.0000000000000001E-3</v>
      </c>
      <c r="AA157" s="170">
        <f t="shared" si="18"/>
        <v>2.428385</v>
      </c>
      <c r="AR157" s="17" t="s">
        <v>213</v>
      </c>
      <c r="AT157" s="17" t="s">
        <v>151</v>
      </c>
      <c r="AU157" s="17" t="s">
        <v>103</v>
      </c>
      <c r="AY157" s="17" t="s">
        <v>150</v>
      </c>
      <c r="BE157" s="104">
        <f t="shared" si="19"/>
        <v>0</v>
      </c>
      <c r="BF157" s="104">
        <f t="shared" si="20"/>
        <v>0</v>
      </c>
      <c r="BG157" s="104">
        <f t="shared" si="21"/>
        <v>0</v>
      </c>
      <c r="BH157" s="104">
        <f t="shared" si="22"/>
        <v>0</v>
      </c>
      <c r="BI157" s="104">
        <f t="shared" si="23"/>
        <v>0</v>
      </c>
      <c r="BJ157" s="17" t="s">
        <v>103</v>
      </c>
      <c r="BK157" s="171">
        <f t="shared" si="24"/>
        <v>0</v>
      </c>
      <c r="BL157" s="17" t="s">
        <v>213</v>
      </c>
      <c r="BM157" s="17" t="s">
        <v>246</v>
      </c>
    </row>
    <row r="158" spans="2:65" s="1" customFormat="1" ht="31.5" customHeight="1">
      <c r="B158" s="34"/>
      <c r="C158" s="163" t="s">
        <v>247</v>
      </c>
      <c r="D158" s="163" t="s">
        <v>151</v>
      </c>
      <c r="E158" s="164" t="s">
        <v>248</v>
      </c>
      <c r="F158" s="247" t="s">
        <v>249</v>
      </c>
      <c r="G158" s="247"/>
      <c r="H158" s="247"/>
      <c r="I158" s="247"/>
      <c r="J158" s="165" t="s">
        <v>182</v>
      </c>
      <c r="K158" s="166">
        <v>3.9609999999999999</v>
      </c>
      <c r="L158" s="248">
        <v>0</v>
      </c>
      <c r="M158" s="249"/>
      <c r="N158" s="250">
        <f t="shared" si="15"/>
        <v>0</v>
      </c>
      <c r="O158" s="250"/>
      <c r="P158" s="250"/>
      <c r="Q158" s="250"/>
      <c r="R158" s="36"/>
      <c r="T158" s="168" t="s">
        <v>20</v>
      </c>
      <c r="U158" s="43" t="s">
        <v>47</v>
      </c>
      <c r="V158" s="35"/>
      <c r="W158" s="169">
        <f t="shared" si="16"/>
        <v>0</v>
      </c>
      <c r="X158" s="169">
        <v>0</v>
      </c>
      <c r="Y158" s="169">
        <f t="shared" si="17"/>
        <v>0</v>
      </c>
      <c r="Z158" s="169">
        <v>0</v>
      </c>
      <c r="AA158" s="170">
        <f t="shared" si="18"/>
        <v>0</v>
      </c>
      <c r="AR158" s="17" t="s">
        <v>213</v>
      </c>
      <c r="AT158" s="17" t="s">
        <v>151</v>
      </c>
      <c r="AU158" s="17" t="s">
        <v>103</v>
      </c>
      <c r="AY158" s="17" t="s">
        <v>150</v>
      </c>
      <c r="BE158" s="104">
        <f t="shared" si="19"/>
        <v>0</v>
      </c>
      <c r="BF158" s="104">
        <f t="shared" si="20"/>
        <v>0</v>
      </c>
      <c r="BG158" s="104">
        <f t="shared" si="21"/>
        <v>0</v>
      </c>
      <c r="BH158" s="104">
        <f t="shared" si="22"/>
        <v>0</v>
      </c>
      <c r="BI158" s="104">
        <f t="shared" si="23"/>
        <v>0</v>
      </c>
      <c r="BJ158" s="17" t="s">
        <v>103</v>
      </c>
      <c r="BK158" s="171">
        <f t="shared" si="24"/>
        <v>0</v>
      </c>
      <c r="BL158" s="17" t="s">
        <v>213</v>
      </c>
      <c r="BM158" s="17" t="s">
        <v>250</v>
      </c>
    </row>
    <row r="159" spans="2:65" s="9" customFormat="1" ht="29.85" customHeight="1">
      <c r="B159" s="152"/>
      <c r="C159" s="153"/>
      <c r="D159" s="162" t="s">
        <v>120</v>
      </c>
      <c r="E159" s="162"/>
      <c r="F159" s="162"/>
      <c r="G159" s="162"/>
      <c r="H159" s="162"/>
      <c r="I159" s="162"/>
      <c r="J159" s="162"/>
      <c r="K159" s="162"/>
      <c r="L159" s="162"/>
      <c r="M159" s="162"/>
      <c r="N159" s="261">
        <f>BK159</f>
        <v>0</v>
      </c>
      <c r="O159" s="262"/>
      <c r="P159" s="262"/>
      <c r="Q159" s="262"/>
      <c r="R159" s="155"/>
      <c r="T159" s="156"/>
      <c r="U159" s="153"/>
      <c r="V159" s="153"/>
      <c r="W159" s="157">
        <f>SUM(W160:W179)</f>
        <v>0</v>
      </c>
      <c r="X159" s="153"/>
      <c r="Y159" s="157">
        <f>SUM(Y160:Y179)</f>
        <v>3.2146792300000002</v>
      </c>
      <c r="Z159" s="153"/>
      <c r="AA159" s="158">
        <f>SUM(AA160:AA179)</f>
        <v>0.84762940000000009</v>
      </c>
      <c r="AR159" s="159" t="s">
        <v>103</v>
      </c>
      <c r="AT159" s="160" t="s">
        <v>79</v>
      </c>
      <c r="AU159" s="160" t="s">
        <v>85</v>
      </c>
      <c r="AY159" s="159" t="s">
        <v>150</v>
      </c>
      <c r="BK159" s="161">
        <f>SUM(BK160:BK179)</f>
        <v>0</v>
      </c>
    </row>
    <row r="160" spans="2:65" s="1" customFormat="1" ht="31.5" customHeight="1">
      <c r="B160" s="34"/>
      <c r="C160" s="163" t="s">
        <v>251</v>
      </c>
      <c r="D160" s="163" t="s">
        <v>151</v>
      </c>
      <c r="E160" s="164" t="s">
        <v>252</v>
      </c>
      <c r="F160" s="247" t="s">
        <v>253</v>
      </c>
      <c r="G160" s="247"/>
      <c r="H160" s="247"/>
      <c r="I160" s="247"/>
      <c r="J160" s="165" t="s">
        <v>154</v>
      </c>
      <c r="K160" s="166">
        <v>485.67700000000002</v>
      </c>
      <c r="L160" s="248">
        <v>0</v>
      </c>
      <c r="M160" s="249"/>
      <c r="N160" s="250">
        <f t="shared" ref="N160:N179" si="25">ROUND(L160*K160,3)</f>
        <v>0</v>
      </c>
      <c r="O160" s="250"/>
      <c r="P160" s="250"/>
      <c r="Q160" s="250"/>
      <c r="R160" s="36"/>
      <c r="T160" s="168" t="s">
        <v>20</v>
      </c>
      <c r="U160" s="43" t="s">
        <v>47</v>
      </c>
      <c r="V160" s="35"/>
      <c r="W160" s="169">
        <f t="shared" ref="W160:W179" si="26">V160*K160</f>
        <v>0</v>
      </c>
      <c r="X160" s="169">
        <v>4.8900000000000002E-3</v>
      </c>
      <c r="Y160" s="169">
        <f t="shared" ref="Y160:Y179" si="27">X160*K160</f>
        <v>2.3749605300000001</v>
      </c>
      <c r="Z160" s="169">
        <v>0</v>
      </c>
      <c r="AA160" s="170">
        <f t="shared" ref="AA160:AA179" si="28">Z160*K160</f>
        <v>0</v>
      </c>
      <c r="AR160" s="17" t="s">
        <v>213</v>
      </c>
      <c r="AT160" s="17" t="s">
        <v>151</v>
      </c>
      <c r="AU160" s="17" t="s">
        <v>103</v>
      </c>
      <c r="AY160" s="17" t="s">
        <v>150</v>
      </c>
      <c r="BE160" s="104">
        <f t="shared" ref="BE160:BE179" si="29">IF(U160="základná",N160,0)</f>
        <v>0</v>
      </c>
      <c r="BF160" s="104">
        <f t="shared" ref="BF160:BF179" si="30">IF(U160="znížená",N160,0)</f>
        <v>0</v>
      </c>
      <c r="BG160" s="104">
        <f t="shared" ref="BG160:BG179" si="31">IF(U160="zákl. prenesená",N160,0)</f>
        <v>0</v>
      </c>
      <c r="BH160" s="104">
        <f t="shared" ref="BH160:BH179" si="32">IF(U160="zníž. prenesená",N160,0)</f>
        <v>0</v>
      </c>
      <c r="BI160" s="104">
        <f t="shared" ref="BI160:BI179" si="33">IF(U160="nulová",N160,0)</f>
        <v>0</v>
      </c>
      <c r="BJ160" s="17" t="s">
        <v>103</v>
      </c>
      <c r="BK160" s="171">
        <f t="shared" ref="BK160:BK179" si="34">ROUND(L160*K160,3)</f>
        <v>0</v>
      </c>
      <c r="BL160" s="17" t="s">
        <v>213</v>
      </c>
      <c r="BM160" s="17" t="s">
        <v>254</v>
      </c>
    </row>
    <row r="161" spans="2:65" s="1" customFormat="1" ht="31.5" customHeight="1">
      <c r="B161" s="34"/>
      <c r="C161" s="163" t="s">
        <v>255</v>
      </c>
      <c r="D161" s="163" t="s">
        <v>151</v>
      </c>
      <c r="E161" s="164" t="s">
        <v>256</v>
      </c>
      <c r="F161" s="247" t="s">
        <v>257</v>
      </c>
      <c r="G161" s="247"/>
      <c r="H161" s="247"/>
      <c r="I161" s="247"/>
      <c r="J161" s="165" t="s">
        <v>187</v>
      </c>
      <c r="K161" s="166">
        <v>7.3</v>
      </c>
      <c r="L161" s="248">
        <v>0</v>
      </c>
      <c r="M161" s="249"/>
      <c r="N161" s="250">
        <f t="shared" si="25"/>
        <v>0</v>
      </c>
      <c r="O161" s="250"/>
      <c r="P161" s="250"/>
      <c r="Q161" s="250"/>
      <c r="R161" s="36"/>
      <c r="T161" s="168" t="s">
        <v>20</v>
      </c>
      <c r="U161" s="43" t="s">
        <v>47</v>
      </c>
      <c r="V161" s="35"/>
      <c r="W161" s="169">
        <f t="shared" si="26"/>
        <v>0</v>
      </c>
      <c r="X161" s="169">
        <v>3.2000000000000003E-4</v>
      </c>
      <c r="Y161" s="169">
        <f t="shared" si="27"/>
        <v>2.336E-3</v>
      </c>
      <c r="Z161" s="169">
        <v>0</v>
      </c>
      <c r="AA161" s="170">
        <f t="shared" si="28"/>
        <v>0</v>
      </c>
      <c r="AR161" s="17" t="s">
        <v>213</v>
      </c>
      <c r="AT161" s="17" t="s">
        <v>151</v>
      </c>
      <c r="AU161" s="17" t="s">
        <v>103</v>
      </c>
      <c r="AY161" s="17" t="s">
        <v>150</v>
      </c>
      <c r="BE161" s="104">
        <f t="shared" si="29"/>
        <v>0</v>
      </c>
      <c r="BF161" s="104">
        <f t="shared" si="30"/>
        <v>0</v>
      </c>
      <c r="BG161" s="104">
        <f t="shared" si="31"/>
        <v>0</v>
      </c>
      <c r="BH161" s="104">
        <f t="shared" si="32"/>
        <v>0</v>
      </c>
      <c r="BI161" s="104">
        <f t="shared" si="33"/>
        <v>0</v>
      </c>
      <c r="BJ161" s="17" t="s">
        <v>103</v>
      </c>
      <c r="BK161" s="171">
        <f t="shared" si="34"/>
        <v>0</v>
      </c>
      <c r="BL161" s="17" t="s">
        <v>213</v>
      </c>
      <c r="BM161" s="17" t="s">
        <v>258</v>
      </c>
    </row>
    <row r="162" spans="2:65" s="1" customFormat="1" ht="22.5" customHeight="1">
      <c r="B162" s="34"/>
      <c r="C162" s="163" t="s">
        <v>259</v>
      </c>
      <c r="D162" s="163" t="s">
        <v>151</v>
      </c>
      <c r="E162" s="164" t="s">
        <v>260</v>
      </c>
      <c r="F162" s="247" t="s">
        <v>261</v>
      </c>
      <c r="G162" s="247"/>
      <c r="H162" s="247"/>
      <c r="I162" s="247"/>
      <c r="J162" s="165" t="s">
        <v>187</v>
      </c>
      <c r="K162" s="166">
        <v>18.3</v>
      </c>
      <c r="L162" s="248">
        <v>0</v>
      </c>
      <c r="M162" s="249"/>
      <c r="N162" s="250">
        <f t="shared" si="25"/>
        <v>0</v>
      </c>
      <c r="O162" s="250"/>
      <c r="P162" s="250"/>
      <c r="Q162" s="250"/>
      <c r="R162" s="36"/>
      <c r="T162" s="168" t="s">
        <v>20</v>
      </c>
      <c r="U162" s="43" t="s">
        <v>47</v>
      </c>
      <c r="V162" s="35"/>
      <c r="W162" s="169">
        <f t="shared" si="26"/>
        <v>0</v>
      </c>
      <c r="X162" s="169">
        <v>2.9999999999999997E-4</v>
      </c>
      <c r="Y162" s="169">
        <f t="shared" si="27"/>
        <v>5.4900000000000001E-3</v>
      </c>
      <c r="Z162" s="169">
        <v>0</v>
      </c>
      <c r="AA162" s="170">
        <f t="shared" si="28"/>
        <v>0</v>
      </c>
      <c r="AR162" s="17" t="s">
        <v>213</v>
      </c>
      <c r="AT162" s="17" t="s">
        <v>151</v>
      </c>
      <c r="AU162" s="17" t="s">
        <v>103</v>
      </c>
      <c r="AY162" s="17" t="s">
        <v>150</v>
      </c>
      <c r="BE162" s="104">
        <f t="shared" si="29"/>
        <v>0</v>
      </c>
      <c r="BF162" s="104">
        <f t="shared" si="30"/>
        <v>0</v>
      </c>
      <c r="BG162" s="104">
        <f t="shared" si="31"/>
        <v>0</v>
      </c>
      <c r="BH162" s="104">
        <f t="shared" si="32"/>
        <v>0</v>
      </c>
      <c r="BI162" s="104">
        <f t="shared" si="33"/>
        <v>0</v>
      </c>
      <c r="BJ162" s="17" t="s">
        <v>103</v>
      </c>
      <c r="BK162" s="171">
        <f t="shared" si="34"/>
        <v>0</v>
      </c>
      <c r="BL162" s="17" t="s">
        <v>213</v>
      </c>
      <c r="BM162" s="17" t="s">
        <v>262</v>
      </c>
    </row>
    <row r="163" spans="2:65" s="1" customFormat="1" ht="31.5" customHeight="1">
      <c r="B163" s="34"/>
      <c r="C163" s="163" t="s">
        <v>263</v>
      </c>
      <c r="D163" s="163" t="s">
        <v>151</v>
      </c>
      <c r="E163" s="164" t="s">
        <v>264</v>
      </c>
      <c r="F163" s="247" t="s">
        <v>265</v>
      </c>
      <c r="G163" s="247"/>
      <c r="H163" s="247"/>
      <c r="I163" s="247"/>
      <c r="J163" s="165" t="s">
        <v>187</v>
      </c>
      <c r="K163" s="166">
        <v>26.824999999999999</v>
      </c>
      <c r="L163" s="248">
        <v>0</v>
      </c>
      <c r="M163" s="249"/>
      <c r="N163" s="250">
        <f t="shared" si="25"/>
        <v>0</v>
      </c>
      <c r="O163" s="250"/>
      <c r="P163" s="250"/>
      <c r="Q163" s="250"/>
      <c r="R163" s="36"/>
      <c r="T163" s="168" t="s">
        <v>20</v>
      </c>
      <c r="U163" s="43" t="s">
        <v>47</v>
      </c>
      <c r="V163" s="35"/>
      <c r="W163" s="169">
        <f t="shared" si="26"/>
        <v>0</v>
      </c>
      <c r="X163" s="169">
        <v>4.6999999999999999E-4</v>
      </c>
      <c r="Y163" s="169">
        <f t="shared" si="27"/>
        <v>1.2607749999999999E-2</v>
      </c>
      <c r="Z163" s="169">
        <v>0</v>
      </c>
      <c r="AA163" s="170">
        <f t="shared" si="28"/>
        <v>0</v>
      </c>
      <c r="AR163" s="17" t="s">
        <v>213</v>
      </c>
      <c r="AT163" s="17" t="s">
        <v>151</v>
      </c>
      <c r="AU163" s="17" t="s">
        <v>103</v>
      </c>
      <c r="AY163" s="17" t="s">
        <v>150</v>
      </c>
      <c r="BE163" s="104">
        <f t="shared" si="29"/>
        <v>0</v>
      </c>
      <c r="BF163" s="104">
        <f t="shared" si="30"/>
        <v>0</v>
      </c>
      <c r="BG163" s="104">
        <f t="shared" si="31"/>
        <v>0</v>
      </c>
      <c r="BH163" s="104">
        <f t="shared" si="32"/>
        <v>0</v>
      </c>
      <c r="BI163" s="104">
        <f t="shared" si="33"/>
        <v>0</v>
      </c>
      <c r="BJ163" s="17" t="s">
        <v>103</v>
      </c>
      <c r="BK163" s="171">
        <f t="shared" si="34"/>
        <v>0</v>
      </c>
      <c r="BL163" s="17" t="s">
        <v>213</v>
      </c>
      <c r="BM163" s="17" t="s">
        <v>266</v>
      </c>
    </row>
    <row r="164" spans="2:65" s="1" customFormat="1" ht="31.5" customHeight="1">
      <c r="B164" s="34"/>
      <c r="C164" s="163" t="s">
        <v>267</v>
      </c>
      <c r="D164" s="163" t="s">
        <v>151</v>
      </c>
      <c r="E164" s="164" t="s">
        <v>268</v>
      </c>
      <c r="F164" s="247" t="s">
        <v>269</v>
      </c>
      <c r="G164" s="247"/>
      <c r="H164" s="247"/>
      <c r="I164" s="247"/>
      <c r="J164" s="165" t="s">
        <v>187</v>
      </c>
      <c r="K164" s="166">
        <v>47</v>
      </c>
      <c r="L164" s="248">
        <v>0</v>
      </c>
      <c r="M164" s="249"/>
      <c r="N164" s="250">
        <f t="shared" si="25"/>
        <v>0</v>
      </c>
      <c r="O164" s="250"/>
      <c r="P164" s="250"/>
      <c r="Q164" s="250"/>
      <c r="R164" s="36"/>
      <c r="T164" s="168" t="s">
        <v>20</v>
      </c>
      <c r="U164" s="43" t="s">
        <v>47</v>
      </c>
      <c r="V164" s="35"/>
      <c r="W164" s="169">
        <f t="shared" si="26"/>
        <v>0</v>
      </c>
      <c r="X164" s="169">
        <v>6.4999999999999997E-4</v>
      </c>
      <c r="Y164" s="169">
        <f t="shared" si="27"/>
        <v>3.0549999999999997E-2</v>
      </c>
      <c r="Z164" s="169">
        <v>0</v>
      </c>
      <c r="AA164" s="170">
        <f t="shared" si="28"/>
        <v>0</v>
      </c>
      <c r="AR164" s="17" t="s">
        <v>213</v>
      </c>
      <c r="AT164" s="17" t="s">
        <v>151</v>
      </c>
      <c r="AU164" s="17" t="s">
        <v>103</v>
      </c>
      <c r="AY164" s="17" t="s">
        <v>150</v>
      </c>
      <c r="BE164" s="104">
        <f t="shared" si="29"/>
        <v>0</v>
      </c>
      <c r="BF164" s="104">
        <f t="shared" si="30"/>
        <v>0</v>
      </c>
      <c r="BG164" s="104">
        <f t="shared" si="31"/>
        <v>0</v>
      </c>
      <c r="BH164" s="104">
        <f t="shared" si="32"/>
        <v>0</v>
      </c>
      <c r="BI164" s="104">
        <f t="shared" si="33"/>
        <v>0</v>
      </c>
      <c r="BJ164" s="17" t="s">
        <v>103</v>
      </c>
      <c r="BK164" s="171">
        <f t="shared" si="34"/>
        <v>0</v>
      </c>
      <c r="BL164" s="17" t="s">
        <v>213</v>
      </c>
      <c r="BM164" s="17" t="s">
        <v>270</v>
      </c>
    </row>
    <row r="165" spans="2:65" s="1" customFormat="1" ht="31.5" customHeight="1">
      <c r="B165" s="34"/>
      <c r="C165" s="163" t="s">
        <v>271</v>
      </c>
      <c r="D165" s="163" t="s">
        <v>151</v>
      </c>
      <c r="E165" s="164" t="s">
        <v>272</v>
      </c>
      <c r="F165" s="247" t="s">
        <v>273</v>
      </c>
      <c r="G165" s="247"/>
      <c r="H165" s="247"/>
      <c r="I165" s="247"/>
      <c r="J165" s="165" t="s">
        <v>187</v>
      </c>
      <c r="K165" s="166">
        <v>89.85</v>
      </c>
      <c r="L165" s="248">
        <v>0</v>
      </c>
      <c r="M165" s="249"/>
      <c r="N165" s="250">
        <f t="shared" si="25"/>
        <v>0</v>
      </c>
      <c r="O165" s="250"/>
      <c r="P165" s="250"/>
      <c r="Q165" s="250"/>
      <c r="R165" s="36"/>
      <c r="T165" s="168" t="s">
        <v>20</v>
      </c>
      <c r="U165" s="43" t="s">
        <v>47</v>
      </c>
      <c r="V165" s="35"/>
      <c r="W165" s="169">
        <f t="shared" si="26"/>
        <v>0</v>
      </c>
      <c r="X165" s="169">
        <v>3.2000000000000003E-4</v>
      </c>
      <c r="Y165" s="169">
        <f t="shared" si="27"/>
        <v>2.8752E-2</v>
      </c>
      <c r="Z165" s="169">
        <v>0</v>
      </c>
      <c r="AA165" s="170">
        <f t="shared" si="28"/>
        <v>0</v>
      </c>
      <c r="AR165" s="17" t="s">
        <v>213</v>
      </c>
      <c r="AT165" s="17" t="s">
        <v>151</v>
      </c>
      <c r="AU165" s="17" t="s">
        <v>103</v>
      </c>
      <c r="AY165" s="17" t="s">
        <v>150</v>
      </c>
      <c r="BE165" s="104">
        <f t="shared" si="29"/>
        <v>0</v>
      </c>
      <c r="BF165" s="104">
        <f t="shared" si="30"/>
        <v>0</v>
      </c>
      <c r="BG165" s="104">
        <f t="shared" si="31"/>
        <v>0</v>
      </c>
      <c r="BH165" s="104">
        <f t="shared" si="32"/>
        <v>0</v>
      </c>
      <c r="BI165" s="104">
        <f t="shared" si="33"/>
        <v>0</v>
      </c>
      <c r="BJ165" s="17" t="s">
        <v>103</v>
      </c>
      <c r="BK165" s="171">
        <f t="shared" si="34"/>
        <v>0</v>
      </c>
      <c r="BL165" s="17" t="s">
        <v>213</v>
      </c>
      <c r="BM165" s="17" t="s">
        <v>274</v>
      </c>
    </row>
    <row r="166" spans="2:65" s="1" customFormat="1" ht="31.5" customHeight="1">
      <c r="B166" s="34"/>
      <c r="C166" s="163" t="s">
        <v>275</v>
      </c>
      <c r="D166" s="163" t="s">
        <v>151</v>
      </c>
      <c r="E166" s="164" t="s">
        <v>276</v>
      </c>
      <c r="F166" s="247" t="s">
        <v>277</v>
      </c>
      <c r="G166" s="247"/>
      <c r="H166" s="247"/>
      <c r="I166" s="247"/>
      <c r="J166" s="165" t="s">
        <v>187</v>
      </c>
      <c r="K166" s="166">
        <v>89.85</v>
      </c>
      <c r="L166" s="248">
        <v>0</v>
      </c>
      <c r="M166" s="249"/>
      <c r="N166" s="250">
        <f t="shared" si="25"/>
        <v>0</v>
      </c>
      <c r="O166" s="250"/>
      <c r="P166" s="250"/>
      <c r="Q166" s="250"/>
      <c r="R166" s="36"/>
      <c r="T166" s="168" t="s">
        <v>20</v>
      </c>
      <c r="U166" s="43" t="s">
        <v>47</v>
      </c>
      <c r="V166" s="35"/>
      <c r="W166" s="169">
        <f t="shared" si="26"/>
        <v>0</v>
      </c>
      <c r="X166" s="169">
        <v>2.5000000000000001E-4</v>
      </c>
      <c r="Y166" s="169">
        <f t="shared" si="27"/>
        <v>2.24625E-2</v>
      </c>
      <c r="Z166" s="169">
        <v>0</v>
      </c>
      <c r="AA166" s="170">
        <f t="shared" si="28"/>
        <v>0</v>
      </c>
      <c r="AR166" s="17" t="s">
        <v>213</v>
      </c>
      <c r="AT166" s="17" t="s">
        <v>151</v>
      </c>
      <c r="AU166" s="17" t="s">
        <v>103</v>
      </c>
      <c r="AY166" s="17" t="s">
        <v>150</v>
      </c>
      <c r="BE166" s="104">
        <f t="shared" si="29"/>
        <v>0</v>
      </c>
      <c r="BF166" s="104">
        <f t="shared" si="30"/>
        <v>0</v>
      </c>
      <c r="BG166" s="104">
        <f t="shared" si="31"/>
        <v>0</v>
      </c>
      <c r="BH166" s="104">
        <f t="shared" si="32"/>
        <v>0</v>
      </c>
      <c r="BI166" s="104">
        <f t="shared" si="33"/>
        <v>0</v>
      </c>
      <c r="BJ166" s="17" t="s">
        <v>103</v>
      </c>
      <c r="BK166" s="171">
        <f t="shared" si="34"/>
        <v>0</v>
      </c>
      <c r="BL166" s="17" t="s">
        <v>213</v>
      </c>
      <c r="BM166" s="17" t="s">
        <v>278</v>
      </c>
    </row>
    <row r="167" spans="2:65" s="1" customFormat="1" ht="31.5" customHeight="1">
      <c r="B167" s="34"/>
      <c r="C167" s="163" t="s">
        <v>241</v>
      </c>
      <c r="D167" s="163" t="s">
        <v>151</v>
      </c>
      <c r="E167" s="164" t="s">
        <v>279</v>
      </c>
      <c r="F167" s="247" t="s">
        <v>280</v>
      </c>
      <c r="G167" s="247"/>
      <c r="H167" s="247"/>
      <c r="I167" s="247"/>
      <c r="J167" s="165" t="s">
        <v>154</v>
      </c>
      <c r="K167" s="166">
        <v>40.545000000000002</v>
      </c>
      <c r="L167" s="248">
        <v>0</v>
      </c>
      <c r="M167" s="249"/>
      <c r="N167" s="250">
        <f t="shared" si="25"/>
        <v>0</v>
      </c>
      <c r="O167" s="250"/>
      <c r="P167" s="250"/>
      <c r="Q167" s="250"/>
      <c r="R167" s="36"/>
      <c r="T167" s="168" t="s">
        <v>20</v>
      </c>
      <c r="U167" s="43" t="s">
        <v>47</v>
      </c>
      <c r="V167" s="35"/>
      <c r="W167" s="169">
        <f t="shared" si="26"/>
        <v>0</v>
      </c>
      <c r="X167" s="169">
        <v>0</v>
      </c>
      <c r="Y167" s="169">
        <f t="shared" si="27"/>
        <v>0</v>
      </c>
      <c r="Z167" s="169">
        <v>7.3200000000000001E-3</v>
      </c>
      <c r="AA167" s="170">
        <f t="shared" si="28"/>
        <v>0.29678940000000004</v>
      </c>
      <c r="AR167" s="17" t="s">
        <v>213</v>
      </c>
      <c r="AT167" s="17" t="s">
        <v>151</v>
      </c>
      <c r="AU167" s="17" t="s">
        <v>103</v>
      </c>
      <c r="AY167" s="17" t="s">
        <v>150</v>
      </c>
      <c r="BE167" s="104">
        <f t="shared" si="29"/>
        <v>0</v>
      </c>
      <c r="BF167" s="104">
        <f t="shared" si="30"/>
        <v>0</v>
      </c>
      <c r="BG167" s="104">
        <f t="shared" si="31"/>
        <v>0</v>
      </c>
      <c r="BH167" s="104">
        <f t="shared" si="32"/>
        <v>0</v>
      </c>
      <c r="BI167" s="104">
        <f t="shared" si="33"/>
        <v>0</v>
      </c>
      <c r="BJ167" s="17" t="s">
        <v>103</v>
      </c>
      <c r="BK167" s="171">
        <f t="shared" si="34"/>
        <v>0</v>
      </c>
      <c r="BL167" s="17" t="s">
        <v>213</v>
      </c>
      <c r="BM167" s="17" t="s">
        <v>281</v>
      </c>
    </row>
    <row r="168" spans="2:65" s="1" customFormat="1" ht="31.5" customHeight="1">
      <c r="B168" s="34"/>
      <c r="C168" s="163" t="s">
        <v>282</v>
      </c>
      <c r="D168" s="163" t="s">
        <v>151</v>
      </c>
      <c r="E168" s="164" t="s">
        <v>283</v>
      </c>
      <c r="F168" s="247" t="s">
        <v>284</v>
      </c>
      <c r="G168" s="247"/>
      <c r="H168" s="247"/>
      <c r="I168" s="247"/>
      <c r="J168" s="165" t="s">
        <v>154</v>
      </c>
      <c r="K168" s="166">
        <v>40.545000000000002</v>
      </c>
      <c r="L168" s="248">
        <v>0</v>
      </c>
      <c r="M168" s="249"/>
      <c r="N168" s="250">
        <f t="shared" si="25"/>
        <v>0</v>
      </c>
      <c r="O168" s="250"/>
      <c r="P168" s="250"/>
      <c r="Q168" s="250"/>
      <c r="R168" s="36"/>
      <c r="T168" s="168" t="s">
        <v>20</v>
      </c>
      <c r="U168" s="43" t="s">
        <v>47</v>
      </c>
      <c r="V168" s="35"/>
      <c r="W168" s="169">
        <f t="shared" si="26"/>
        <v>0</v>
      </c>
      <c r="X168" s="169">
        <v>9.11E-3</v>
      </c>
      <c r="Y168" s="169">
        <f t="shared" si="27"/>
        <v>0.36936495000000003</v>
      </c>
      <c r="Z168" s="169">
        <v>0</v>
      </c>
      <c r="AA168" s="170">
        <f t="shared" si="28"/>
        <v>0</v>
      </c>
      <c r="AR168" s="17" t="s">
        <v>213</v>
      </c>
      <c r="AT168" s="17" t="s">
        <v>151</v>
      </c>
      <c r="AU168" s="17" t="s">
        <v>103</v>
      </c>
      <c r="AY168" s="17" t="s">
        <v>150</v>
      </c>
      <c r="BE168" s="104">
        <f t="shared" si="29"/>
        <v>0</v>
      </c>
      <c r="BF168" s="104">
        <f t="shared" si="30"/>
        <v>0</v>
      </c>
      <c r="BG168" s="104">
        <f t="shared" si="31"/>
        <v>0</v>
      </c>
      <c r="BH168" s="104">
        <f t="shared" si="32"/>
        <v>0</v>
      </c>
      <c r="BI168" s="104">
        <f t="shared" si="33"/>
        <v>0</v>
      </c>
      <c r="BJ168" s="17" t="s">
        <v>103</v>
      </c>
      <c r="BK168" s="171">
        <f t="shared" si="34"/>
        <v>0</v>
      </c>
      <c r="BL168" s="17" t="s">
        <v>213</v>
      </c>
      <c r="BM168" s="17" t="s">
        <v>285</v>
      </c>
    </row>
    <row r="169" spans="2:65" s="1" customFormat="1" ht="44.25" customHeight="1">
      <c r="B169" s="34"/>
      <c r="C169" s="163" t="s">
        <v>286</v>
      </c>
      <c r="D169" s="163" t="s">
        <v>151</v>
      </c>
      <c r="E169" s="164" t="s">
        <v>287</v>
      </c>
      <c r="F169" s="247" t="s">
        <v>288</v>
      </c>
      <c r="G169" s="247"/>
      <c r="H169" s="247"/>
      <c r="I169" s="247"/>
      <c r="J169" s="165" t="s">
        <v>187</v>
      </c>
      <c r="K169" s="166">
        <v>89.85</v>
      </c>
      <c r="L169" s="248">
        <v>0</v>
      </c>
      <c r="M169" s="249"/>
      <c r="N169" s="250">
        <f t="shared" si="25"/>
        <v>0</v>
      </c>
      <c r="O169" s="250"/>
      <c r="P169" s="250"/>
      <c r="Q169" s="250"/>
      <c r="R169" s="36"/>
      <c r="T169" s="168" t="s">
        <v>20</v>
      </c>
      <c r="U169" s="43" t="s">
        <v>47</v>
      </c>
      <c r="V169" s="35"/>
      <c r="W169" s="169">
        <f t="shared" si="26"/>
        <v>0</v>
      </c>
      <c r="X169" s="169">
        <v>0</v>
      </c>
      <c r="Y169" s="169">
        <f t="shared" si="27"/>
        <v>0</v>
      </c>
      <c r="Z169" s="169">
        <v>3.8999999999999998E-3</v>
      </c>
      <c r="AA169" s="170">
        <f t="shared" si="28"/>
        <v>0.35041499999999998</v>
      </c>
      <c r="AR169" s="17" t="s">
        <v>213</v>
      </c>
      <c r="AT169" s="17" t="s">
        <v>151</v>
      </c>
      <c r="AU169" s="17" t="s">
        <v>103</v>
      </c>
      <c r="AY169" s="17" t="s">
        <v>150</v>
      </c>
      <c r="BE169" s="104">
        <f t="shared" si="29"/>
        <v>0</v>
      </c>
      <c r="BF169" s="104">
        <f t="shared" si="30"/>
        <v>0</v>
      </c>
      <c r="BG169" s="104">
        <f t="shared" si="31"/>
        <v>0</v>
      </c>
      <c r="BH169" s="104">
        <f t="shared" si="32"/>
        <v>0</v>
      </c>
      <c r="BI169" s="104">
        <f t="shared" si="33"/>
        <v>0</v>
      </c>
      <c r="BJ169" s="17" t="s">
        <v>103</v>
      </c>
      <c r="BK169" s="171">
        <f t="shared" si="34"/>
        <v>0</v>
      </c>
      <c r="BL169" s="17" t="s">
        <v>213</v>
      </c>
      <c r="BM169" s="17" t="s">
        <v>289</v>
      </c>
    </row>
    <row r="170" spans="2:65" s="1" customFormat="1" ht="31.5" customHeight="1">
      <c r="B170" s="34"/>
      <c r="C170" s="163" t="s">
        <v>290</v>
      </c>
      <c r="D170" s="163" t="s">
        <v>151</v>
      </c>
      <c r="E170" s="164" t="s">
        <v>291</v>
      </c>
      <c r="F170" s="247" t="s">
        <v>292</v>
      </c>
      <c r="G170" s="247"/>
      <c r="H170" s="247"/>
      <c r="I170" s="247"/>
      <c r="J170" s="165" t="s">
        <v>293</v>
      </c>
      <c r="K170" s="166">
        <v>90</v>
      </c>
      <c r="L170" s="248">
        <v>0</v>
      </c>
      <c r="M170" s="249"/>
      <c r="N170" s="250">
        <f t="shared" si="25"/>
        <v>0</v>
      </c>
      <c r="O170" s="250"/>
      <c r="P170" s="250"/>
      <c r="Q170" s="250"/>
      <c r="R170" s="36"/>
      <c r="T170" s="168" t="s">
        <v>20</v>
      </c>
      <c r="U170" s="43" t="s">
        <v>47</v>
      </c>
      <c r="V170" s="35"/>
      <c r="W170" s="169">
        <f t="shared" si="26"/>
        <v>0</v>
      </c>
      <c r="X170" s="169">
        <v>0</v>
      </c>
      <c r="Y170" s="169">
        <f t="shared" si="27"/>
        <v>0</v>
      </c>
      <c r="Z170" s="169">
        <v>9.0000000000000006E-5</v>
      </c>
      <c r="AA170" s="170">
        <f t="shared" si="28"/>
        <v>8.1000000000000013E-3</v>
      </c>
      <c r="AR170" s="17" t="s">
        <v>213</v>
      </c>
      <c r="AT170" s="17" t="s">
        <v>151</v>
      </c>
      <c r="AU170" s="17" t="s">
        <v>103</v>
      </c>
      <c r="AY170" s="17" t="s">
        <v>150</v>
      </c>
      <c r="BE170" s="104">
        <f t="shared" si="29"/>
        <v>0</v>
      </c>
      <c r="BF170" s="104">
        <f t="shared" si="30"/>
        <v>0</v>
      </c>
      <c r="BG170" s="104">
        <f t="shared" si="31"/>
        <v>0</v>
      </c>
      <c r="BH170" s="104">
        <f t="shared" si="32"/>
        <v>0</v>
      </c>
      <c r="BI170" s="104">
        <f t="shared" si="33"/>
        <v>0</v>
      </c>
      <c r="BJ170" s="17" t="s">
        <v>103</v>
      </c>
      <c r="BK170" s="171">
        <f t="shared" si="34"/>
        <v>0</v>
      </c>
      <c r="BL170" s="17" t="s">
        <v>213</v>
      </c>
      <c r="BM170" s="17" t="s">
        <v>294</v>
      </c>
    </row>
    <row r="171" spans="2:65" s="1" customFormat="1" ht="31.5" customHeight="1">
      <c r="B171" s="34"/>
      <c r="C171" s="163" t="s">
        <v>295</v>
      </c>
      <c r="D171" s="163" t="s">
        <v>151</v>
      </c>
      <c r="E171" s="164" t="s">
        <v>296</v>
      </c>
      <c r="F171" s="247" t="s">
        <v>297</v>
      </c>
      <c r="G171" s="247"/>
      <c r="H171" s="247"/>
      <c r="I171" s="247"/>
      <c r="J171" s="165" t="s">
        <v>293</v>
      </c>
      <c r="K171" s="166">
        <v>7</v>
      </c>
      <c r="L171" s="248">
        <v>0</v>
      </c>
      <c r="M171" s="249"/>
      <c r="N171" s="250">
        <f t="shared" si="25"/>
        <v>0</v>
      </c>
      <c r="O171" s="250"/>
      <c r="P171" s="250"/>
      <c r="Q171" s="250"/>
      <c r="R171" s="36"/>
      <c r="T171" s="168" t="s">
        <v>20</v>
      </c>
      <c r="U171" s="43" t="s">
        <v>47</v>
      </c>
      <c r="V171" s="35"/>
      <c r="W171" s="169">
        <f t="shared" si="26"/>
        <v>0</v>
      </c>
      <c r="X171" s="169">
        <v>0</v>
      </c>
      <c r="Y171" s="169">
        <f t="shared" si="27"/>
        <v>0</v>
      </c>
      <c r="Z171" s="169">
        <v>2.0899999999999998E-3</v>
      </c>
      <c r="AA171" s="170">
        <f t="shared" si="28"/>
        <v>1.4629999999999999E-2</v>
      </c>
      <c r="AR171" s="17" t="s">
        <v>213</v>
      </c>
      <c r="AT171" s="17" t="s">
        <v>151</v>
      </c>
      <c r="AU171" s="17" t="s">
        <v>103</v>
      </c>
      <c r="AY171" s="17" t="s">
        <v>150</v>
      </c>
      <c r="BE171" s="104">
        <f t="shared" si="29"/>
        <v>0</v>
      </c>
      <c r="BF171" s="104">
        <f t="shared" si="30"/>
        <v>0</v>
      </c>
      <c r="BG171" s="104">
        <f t="shared" si="31"/>
        <v>0</v>
      </c>
      <c r="BH171" s="104">
        <f t="shared" si="32"/>
        <v>0</v>
      </c>
      <c r="BI171" s="104">
        <f t="shared" si="33"/>
        <v>0</v>
      </c>
      <c r="BJ171" s="17" t="s">
        <v>103</v>
      </c>
      <c r="BK171" s="171">
        <f t="shared" si="34"/>
        <v>0</v>
      </c>
      <c r="BL171" s="17" t="s">
        <v>213</v>
      </c>
      <c r="BM171" s="17" t="s">
        <v>298</v>
      </c>
    </row>
    <row r="172" spans="2:65" s="1" customFormat="1" ht="31.5" customHeight="1">
      <c r="B172" s="34"/>
      <c r="C172" s="163" t="s">
        <v>299</v>
      </c>
      <c r="D172" s="163" t="s">
        <v>151</v>
      </c>
      <c r="E172" s="164" t="s">
        <v>300</v>
      </c>
      <c r="F172" s="247" t="s">
        <v>301</v>
      </c>
      <c r="G172" s="247"/>
      <c r="H172" s="247"/>
      <c r="I172" s="247"/>
      <c r="J172" s="165" t="s">
        <v>187</v>
      </c>
      <c r="K172" s="166">
        <v>59.5</v>
      </c>
      <c r="L172" s="248">
        <v>0</v>
      </c>
      <c r="M172" s="249"/>
      <c r="N172" s="250">
        <f t="shared" si="25"/>
        <v>0</v>
      </c>
      <c r="O172" s="250"/>
      <c r="P172" s="250"/>
      <c r="Q172" s="250"/>
      <c r="R172" s="36"/>
      <c r="T172" s="168" t="s">
        <v>20</v>
      </c>
      <c r="U172" s="43" t="s">
        <v>47</v>
      </c>
      <c r="V172" s="35"/>
      <c r="W172" s="169">
        <f t="shared" si="26"/>
        <v>0</v>
      </c>
      <c r="X172" s="169">
        <v>0</v>
      </c>
      <c r="Y172" s="169">
        <f t="shared" si="27"/>
        <v>0</v>
      </c>
      <c r="Z172" s="169">
        <v>2.8500000000000001E-3</v>
      </c>
      <c r="AA172" s="170">
        <f t="shared" si="28"/>
        <v>0.169575</v>
      </c>
      <c r="AR172" s="17" t="s">
        <v>213</v>
      </c>
      <c r="AT172" s="17" t="s">
        <v>151</v>
      </c>
      <c r="AU172" s="17" t="s">
        <v>103</v>
      </c>
      <c r="AY172" s="17" t="s">
        <v>150</v>
      </c>
      <c r="BE172" s="104">
        <f t="shared" si="29"/>
        <v>0</v>
      </c>
      <c r="BF172" s="104">
        <f t="shared" si="30"/>
        <v>0</v>
      </c>
      <c r="BG172" s="104">
        <f t="shared" si="31"/>
        <v>0</v>
      </c>
      <c r="BH172" s="104">
        <f t="shared" si="32"/>
        <v>0</v>
      </c>
      <c r="BI172" s="104">
        <f t="shared" si="33"/>
        <v>0</v>
      </c>
      <c r="BJ172" s="17" t="s">
        <v>103</v>
      </c>
      <c r="BK172" s="171">
        <f t="shared" si="34"/>
        <v>0</v>
      </c>
      <c r="BL172" s="17" t="s">
        <v>213</v>
      </c>
      <c r="BM172" s="17" t="s">
        <v>302</v>
      </c>
    </row>
    <row r="173" spans="2:65" s="1" customFormat="1" ht="44.25" customHeight="1">
      <c r="B173" s="34"/>
      <c r="C173" s="163" t="s">
        <v>303</v>
      </c>
      <c r="D173" s="163" t="s">
        <v>151</v>
      </c>
      <c r="E173" s="164" t="s">
        <v>304</v>
      </c>
      <c r="F173" s="247" t="s">
        <v>305</v>
      </c>
      <c r="G173" s="247"/>
      <c r="H173" s="247"/>
      <c r="I173" s="247"/>
      <c r="J173" s="165" t="s">
        <v>293</v>
      </c>
      <c r="K173" s="166">
        <v>7</v>
      </c>
      <c r="L173" s="248">
        <v>0</v>
      </c>
      <c r="M173" s="249"/>
      <c r="N173" s="250">
        <f t="shared" si="25"/>
        <v>0</v>
      </c>
      <c r="O173" s="250"/>
      <c r="P173" s="250"/>
      <c r="Q173" s="250"/>
      <c r="R173" s="36"/>
      <c r="T173" s="168" t="s">
        <v>20</v>
      </c>
      <c r="U173" s="43" t="s">
        <v>47</v>
      </c>
      <c r="V173" s="35"/>
      <c r="W173" s="169">
        <f t="shared" si="26"/>
        <v>0</v>
      </c>
      <c r="X173" s="169">
        <v>0</v>
      </c>
      <c r="Y173" s="169">
        <f t="shared" si="27"/>
        <v>0</v>
      </c>
      <c r="Z173" s="169">
        <v>1.16E-3</v>
      </c>
      <c r="AA173" s="170">
        <f t="shared" si="28"/>
        <v>8.1200000000000005E-3</v>
      </c>
      <c r="AR173" s="17" t="s">
        <v>213</v>
      </c>
      <c r="AT173" s="17" t="s">
        <v>151</v>
      </c>
      <c r="AU173" s="17" t="s">
        <v>103</v>
      </c>
      <c r="AY173" s="17" t="s">
        <v>150</v>
      </c>
      <c r="BE173" s="104">
        <f t="shared" si="29"/>
        <v>0</v>
      </c>
      <c r="BF173" s="104">
        <f t="shared" si="30"/>
        <v>0</v>
      </c>
      <c r="BG173" s="104">
        <f t="shared" si="31"/>
        <v>0</v>
      </c>
      <c r="BH173" s="104">
        <f t="shared" si="32"/>
        <v>0</v>
      </c>
      <c r="BI173" s="104">
        <f t="shared" si="33"/>
        <v>0</v>
      </c>
      <c r="BJ173" s="17" t="s">
        <v>103</v>
      </c>
      <c r="BK173" s="171">
        <f t="shared" si="34"/>
        <v>0</v>
      </c>
      <c r="BL173" s="17" t="s">
        <v>213</v>
      </c>
      <c r="BM173" s="17" t="s">
        <v>306</v>
      </c>
    </row>
    <row r="174" spans="2:65" s="1" customFormat="1" ht="22.5" customHeight="1">
      <c r="B174" s="34"/>
      <c r="C174" s="163" t="s">
        <v>307</v>
      </c>
      <c r="D174" s="163" t="s">
        <v>151</v>
      </c>
      <c r="E174" s="164" t="s">
        <v>308</v>
      </c>
      <c r="F174" s="247" t="s">
        <v>309</v>
      </c>
      <c r="G174" s="247"/>
      <c r="H174" s="247"/>
      <c r="I174" s="247"/>
      <c r="J174" s="165" t="s">
        <v>187</v>
      </c>
      <c r="K174" s="166">
        <v>59.5</v>
      </c>
      <c r="L174" s="248">
        <v>0</v>
      </c>
      <c r="M174" s="249"/>
      <c r="N174" s="250">
        <f t="shared" si="25"/>
        <v>0</v>
      </c>
      <c r="O174" s="250"/>
      <c r="P174" s="250"/>
      <c r="Q174" s="250"/>
      <c r="R174" s="36"/>
      <c r="T174" s="168" t="s">
        <v>20</v>
      </c>
      <c r="U174" s="43" t="s">
        <v>47</v>
      </c>
      <c r="V174" s="35"/>
      <c r="W174" s="169">
        <f t="shared" si="26"/>
        <v>0</v>
      </c>
      <c r="X174" s="169">
        <v>2.7000000000000001E-3</v>
      </c>
      <c r="Y174" s="169">
        <f t="shared" si="27"/>
        <v>0.16065000000000002</v>
      </c>
      <c r="Z174" s="169">
        <v>0</v>
      </c>
      <c r="AA174" s="170">
        <f t="shared" si="28"/>
        <v>0</v>
      </c>
      <c r="AR174" s="17" t="s">
        <v>213</v>
      </c>
      <c r="AT174" s="17" t="s">
        <v>151</v>
      </c>
      <c r="AU174" s="17" t="s">
        <v>103</v>
      </c>
      <c r="AY174" s="17" t="s">
        <v>150</v>
      </c>
      <c r="BE174" s="104">
        <f t="shared" si="29"/>
        <v>0</v>
      </c>
      <c r="BF174" s="104">
        <f t="shared" si="30"/>
        <v>0</v>
      </c>
      <c r="BG174" s="104">
        <f t="shared" si="31"/>
        <v>0</v>
      </c>
      <c r="BH174" s="104">
        <f t="shared" si="32"/>
        <v>0</v>
      </c>
      <c r="BI174" s="104">
        <f t="shared" si="33"/>
        <v>0</v>
      </c>
      <c r="BJ174" s="17" t="s">
        <v>103</v>
      </c>
      <c r="BK174" s="171">
        <f t="shared" si="34"/>
        <v>0</v>
      </c>
      <c r="BL174" s="17" t="s">
        <v>213</v>
      </c>
      <c r="BM174" s="17" t="s">
        <v>310</v>
      </c>
    </row>
    <row r="175" spans="2:65" s="1" customFormat="1" ht="22.5" customHeight="1">
      <c r="B175" s="34"/>
      <c r="C175" s="163" t="s">
        <v>311</v>
      </c>
      <c r="D175" s="163" t="s">
        <v>151</v>
      </c>
      <c r="E175" s="164" t="s">
        <v>312</v>
      </c>
      <c r="F175" s="247" t="s">
        <v>313</v>
      </c>
      <c r="G175" s="247"/>
      <c r="H175" s="247"/>
      <c r="I175" s="247"/>
      <c r="J175" s="165" t="s">
        <v>293</v>
      </c>
      <c r="K175" s="166">
        <v>7</v>
      </c>
      <c r="L175" s="248">
        <v>0</v>
      </c>
      <c r="M175" s="249"/>
      <c r="N175" s="250">
        <f t="shared" si="25"/>
        <v>0</v>
      </c>
      <c r="O175" s="250"/>
      <c r="P175" s="250"/>
      <c r="Q175" s="250"/>
      <c r="R175" s="36"/>
      <c r="T175" s="168" t="s">
        <v>20</v>
      </c>
      <c r="U175" s="43" t="s">
        <v>47</v>
      </c>
      <c r="V175" s="35"/>
      <c r="W175" s="169">
        <f t="shared" si="26"/>
        <v>0</v>
      </c>
      <c r="X175" s="169">
        <v>3.8999999999999999E-4</v>
      </c>
      <c r="Y175" s="169">
        <f t="shared" si="27"/>
        <v>2.7299999999999998E-3</v>
      </c>
      <c r="Z175" s="169">
        <v>0</v>
      </c>
      <c r="AA175" s="170">
        <f t="shared" si="28"/>
        <v>0</v>
      </c>
      <c r="AR175" s="17" t="s">
        <v>213</v>
      </c>
      <c r="AT175" s="17" t="s">
        <v>151</v>
      </c>
      <c r="AU175" s="17" t="s">
        <v>103</v>
      </c>
      <c r="AY175" s="17" t="s">
        <v>150</v>
      </c>
      <c r="BE175" s="104">
        <f t="shared" si="29"/>
        <v>0</v>
      </c>
      <c r="BF175" s="104">
        <f t="shared" si="30"/>
        <v>0</v>
      </c>
      <c r="BG175" s="104">
        <f t="shared" si="31"/>
        <v>0</v>
      </c>
      <c r="BH175" s="104">
        <f t="shared" si="32"/>
        <v>0</v>
      </c>
      <c r="BI175" s="104">
        <f t="shared" si="33"/>
        <v>0</v>
      </c>
      <c r="BJ175" s="17" t="s">
        <v>103</v>
      </c>
      <c r="BK175" s="171">
        <f t="shared" si="34"/>
        <v>0</v>
      </c>
      <c r="BL175" s="17" t="s">
        <v>213</v>
      </c>
      <c r="BM175" s="17" t="s">
        <v>314</v>
      </c>
    </row>
    <row r="176" spans="2:65" s="1" customFormat="1" ht="22.5" customHeight="1">
      <c r="B176" s="34"/>
      <c r="C176" s="163" t="s">
        <v>315</v>
      </c>
      <c r="D176" s="163" t="s">
        <v>151</v>
      </c>
      <c r="E176" s="164" t="s">
        <v>316</v>
      </c>
      <c r="F176" s="247" t="s">
        <v>317</v>
      </c>
      <c r="G176" s="247"/>
      <c r="H176" s="247"/>
      <c r="I176" s="247"/>
      <c r="J176" s="165" t="s">
        <v>293</v>
      </c>
      <c r="K176" s="166">
        <v>7</v>
      </c>
      <c r="L176" s="248">
        <v>0</v>
      </c>
      <c r="M176" s="249"/>
      <c r="N176" s="250">
        <f t="shared" si="25"/>
        <v>0</v>
      </c>
      <c r="O176" s="250"/>
      <c r="P176" s="250"/>
      <c r="Q176" s="250"/>
      <c r="R176" s="36"/>
      <c r="T176" s="168" t="s">
        <v>20</v>
      </c>
      <c r="U176" s="43" t="s">
        <v>47</v>
      </c>
      <c r="V176" s="35"/>
      <c r="W176" s="169">
        <f t="shared" si="26"/>
        <v>0</v>
      </c>
      <c r="X176" s="169">
        <v>2.7E-4</v>
      </c>
      <c r="Y176" s="169">
        <f t="shared" si="27"/>
        <v>1.89E-3</v>
      </c>
      <c r="Z176" s="169">
        <v>0</v>
      </c>
      <c r="AA176" s="170">
        <f t="shared" si="28"/>
        <v>0</v>
      </c>
      <c r="AR176" s="17" t="s">
        <v>213</v>
      </c>
      <c r="AT176" s="17" t="s">
        <v>151</v>
      </c>
      <c r="AU176" s="17" t="s">
        <v>103</v>
      </c>
      <c r="AY176" s="17" t="s">
        <v>150</v>
      </c>
      <c r="BE176" s="104">
        <f t="shared" si="29"/>
        <v>0</v>
      </c>
      <c r="BF176" s="104">
        <f t="shared" si="30"/>
        <v>0</v>
      </c>
      <c r="BG176" s="104">
        <f t="shared" si="31"/>
        <v>0</v>
      </c>
      <c r="BH176" s="104">
        <f t="shared" si="32"/>
        <v>0</v>
      </c>
      <c r="BI176" s="104">
        <f t="shared" si="33"/>
        <v>0</v>
      </c>
      <c r="BJ176" s="17" t="s">
        <v>103</v>
      </c>
      <c r="BK176" s="171">
        <f t="shared" si="34"/>
        <v>0</v>
      </c>
      <c r="BL176" s="17" t="s">
        <v>213</v>
      </c>
      <c r="BM176" s="17" t="s">
        <v>318</v>
      </c>
    </row>
    <row r="177" spans="2:65" s="1" customFormat="1" ht="31.5" customHeight="1">
      <c r="B177" s="34"/>
      <c r="C177" s="163" t="s">
        <v>319</v>
      </c>
      <c r="D177" s="163" t="s">
        <v>151</v>
      </c>
      <c r="E177" s="164" t="s">
        <v>320</v>
      </c>
      <c r="F177" s="247" t="s">
        <v>321</v>
      </c>
      <c r="G177" s="247"/>
      <c r="H177" s="247"/>
      <c r="I177" s="247"/>
      <c r="J177" s="165" t="s">
        <v>187</v>
      </c>
      <c r="K177" s="166">
        <v>89.85</v>
      </c>
      <c r="L177" s="248">
        <v>0</v>
      </c>
      <c r="M177" s="249"/>
      <c r="N177" s="250">
        <f t="shared" si="25"/>
        <v>0</v>
      </c>
      <c r="O177" s="250"/>
      <c r="P177" s="250"/>
      <c r="Q177" s="250"/>
      <c r="R177" s="36"/>
      <c r="T177" s="168" t="s">
        <v>20</v>
      </c>
      <c r="U177" s="43" t="s">
        <v>47</v>
      </c>
      <c r="V177" s="35"/>
      <c r="W177" s="169">
        <f t="shared" si="26"/>
        <v>0</v>
      </c>
      <c r="X177" s="169">
        <v>2.2300000000000002E-3</v>
      </c>
      <c r="Y177" s="169">
        <f t="shared" si="27"/>
        <v>0.2003655</v>
      </c>
      <c r="Z177" s="169">
        <v>0</v>
      </c>
      <c r="AA177" s="170">
        <f t="shared" si="28"/>
        <v>0</v>
      </c>
      <c r="AR177" s="17" t="s">
        <v>213</v>
      </c>
      <c r="AT177" s="17" t="s">
        <v>151</v>
      </c>
      <c r="AU177" s="17" t="s">
        <v>103</v>
      </c>
      <c r="AY177" s="17" t="s">
        <v>150</v>
      </c>
      <c r="BE177" s="104">
        <f t="shared" si="29"/>
        <v>0</v>
      </c>
      <c r="BF177" s="104">
        <f t="shared" si="30"/>
        <v>0</v>
      </c>
      <c r="BG177" s="104">
        <f t="shared" si="31"/>
        <v>0</v>
      </c>
      <c r="BH177" s="104">
        <f t="shared" si="32"/>
        <v>0</v>
      </c>
      <c r="BI177" s="104">
        <f t="shared" si="33"/>
        <v>0</v>
      </c>
      <c r="BJ177" s="17" t="s">
        <v>103</v>
      </c>
      <c r="BK177" s="171">
        <f t="shared" si="34"/>
        <v>0</v>
      </c>
      <c r="BL177" s="17" t="s">
        <v>213</v>
      </c>
      <c r="BM177" s="17" t="s">
        <v>322</v>
      </c>
    </row>
    <row r="178" spans="2:65" s="1" customFormat="1" ht="22.5" customHeight="1">
      <c r="B178" s="34"/>
      <c r="C178" s="163" t="s">
        <v>323</v>
      </c>
      <c r="D178" s="163" t="s">
        <v>151</v>
      </c>
      <c r="E178" s="164" t="s">
        <v>324</v>
      </c>
      <c r="F178" s="247" t="s">
        <v>325</v>
      </c>
      <c r="G178" s="247"/>
      <c r="H178" s="247"/>
      <c r="I178" s="247"/>
      <c r="J178" s="165" t="s">
        <v>293</v>
      </c>
      <c r="K178" s="166">
        <v>7</v>
      </c>
      <c r="L178" s="248">
        <v>0</v>
      </c>
      <c r="M178" s="249"/>
      <c r="N178" s="250">
        <f t="shared" si="25"/>
        <v>0</v>
      </c>
      <c r="O178" s="250"/>
      <c r="P178" s="250"/>
      <c r="Q178" s="250"/>
      <c r="R178" s="36"/>
      <c r="T178" s="168" t="s">
        <v>20</v>
      </c>
      <c r="U178" s="43" t="s">
        <v>47</v>
      </c>
      <c r="V178" s="35"/>
      <c r="W178" s="169">
        <f t="shared" si="26"/>
        <v>0</v>
      </c>
      <c r="X178" s="169">
        <v>3.6000000000000002E-4</v>
      </c>
      <c r="Y178" s="169">
        <f t="shared" si="27"/>
        <v>2.5200000000000001E-3</v>
      </c>
      <c r="Z178" s="169">
        <v>0</v>
      </c>
      <c r="AA178" s="170">
        <f t="shared" si="28"/>
        <v>0</v>
      </c>
      <c r="AR178" s="17" t="s">
        <v>213</v>
      </c>
      <c r="AT178" s="17" t="s">
        <v>151</v>
      </c>
      <c r="AU178" s="17" t="s">
        <v>103</v>
      </c>
      <c r="AY178" s="17" t="s">
        <v>150</v>
      </c>
      <c r="BE178" s="104">
        <f t="shared" si="29"/>
        <v>0</v>
      </c>
      <c r="BF178" s="104">
        <f t="shared" si="30"/>
        <v>0</v>
      </c>
      <c r="BG178" s="104">
        <f t="shared" si="31"/>
        <v>0</v>
      </c>
      <c r="BH178" s="104">
        <f t="shared" si="32"/>
        <v>0</v>
      </c>
      <c r="BI178" s="104">
        <f t="shared" si="33"/>
        <v>0</v>
      </c>
      <c r="BJ178" s="17" t="s">
        <v>103</v>
      </c>
      <c r="BK178" s="171">
        <f t="shared" si="34"/>
        <v>0</v>
      </c>
      <c r="BL178" s="17" t="s">
        <v>213</v>
      </c>
      <c r="BM178" s="17" t="s">
        <v>326</v>
      </c>
    </row>
    <row r="179" spans="2:65" s="1" customFormat="1" ht="31.5" customHeight="1">
      <c r="B179" s="34"/>
      <c r="C179" s="163" t="s">
        <v>327</v>
      </c>
      <c r="D179" s="163" t="s">
        <v>151</v>
      </c>
      <c r="E179" s="164" t="s">
        <v>328</v>
      </c>
      <c r="F179" s="247" t="s">
        <v>329</v>
      </c>
      <c r="G179" s="247"/>
      <c r="H179" s="247"/>
      <c r="I179" s="247"/>
      <c r="J179" s="165" t="s">
        <v>182</v>
      </c>
      <c r="K179" s="166">
        <v>3.2149999999999999</v>
      </c>
      <c r="L179" s="248">
        <v>0</v>
      </c>
      <c r="M179" s="249"/>
      <c r="N179" s="250">
        <f t="shared" si="25"/>
        <v>0</v>
      </c>
      <c r="O179" s="250"/>
      <c r="P179" s="250"/>
      <c r="Q179" s="250"/>
      <c r="R179" s="36"/>
      <c r="T179" s="168" t="s">
        <v>20</v>
      </c>
      <c r="U179" s="43" t="s">
        <v>47</v>
      </c>
      <c r="V179" s="35"/>
      <c r="W179" s="169">
        <f t="shared" si="26"/>
        <v>0</v>
      </c>
      <c r="X179" s="169">
        <v>0</v>
      </c>
      <c r="Y179" s="169">
        <f t="shared" si="27"/>
        <v>0</v>
      </c>
      <c r="Z179" s="169">
        <v>0</v>
      </c>
      <c r="AA179" s="170">
        <f t="shared" si="28"/>
        <v>0</v>
      </c>
      <c r="AR179" s="17" t="s">
        <v>213</v>
      </c>
      <c r="AT179" s="17" t="s">
        <v>151</v>
      </c>
      <c r="AU179" s="17" t="s">
        <v>103</v>
      </c>
      <c r="AY179" s="17" t="s">
        <v>150</v>
      </c>
      <c r="BE179" s="104">
        <f t="shared" si="29"/>
        <v>0</v>
      </c>
      <c r="BF179" s="104">
        <f t="shared" si="30"/>
        <v>0</v>
      </c>
      <c r="BG179" s="104">
        <f t="shared" si="31"/>
        <v>0</v>
      </c>
      <c r="BH179" s="104">
        <f t="shared" si="32"/>
        <v>0</v>
      </c>
      <c r="BI179" s="104">
        <f t="shared" si="33"/>
        <v>0</v>
      </c>
      <c r="BJ179" s="17" t="s">
        <v>103</v>
      </c>
      <c r="BK179" s="171">
        <f t="shared" si="34"/>
        <v>0</v>
      </c>
      <c r="BL179" s="17" t="s">
        <v>213</v>
      </c>
      <c r="BM179" s="17" t="s">
        <v>330</v>
      </c>
    </row>
    <row r="180" spans="2:65" s="9" customFormat="1" ht="29.85" customHeight="1">
      <c r="B180" s="152"/>
      <c r="C180" s="153"/>
      <c r="D180" s="162" t="s">
        <v>121</v>
      </c>
      <c r="E180" s="162"/>
      <c r="F180" s="162"/>
      <c r="G180" s="162"/>
      <c r="H180" s="162"/>
      <c r="I180" s="162"/>
      <c r="J180" s="162"/>
      <c r="K180" s="162"/>
      <c r="L180" s="162"/>
      <c r="M180" s="162"/>
      <c r="N180" s="261">
        <f>BK180</f>
        <v>0</v>
      </c>
      <c r="O180" s="262"/>
      <c r="P180" s="262"/>
      <c r="Q180" s="262"/>
      <c r="R180" s="155"/>
      <c r="T180" s="156"/>
      <c r="U180" s="153"/>
      <c r="V180" s="153"/>
      <c r="W180" s="157">
        <f>SUM(W181:W186)</f>
        <v>0</v>
      </c>
      <c r="X180" s="153"/>
      <c r="Y180" s="157">
        <f>SUM(Y181:Y186)</f>
        <v>0.134774214</v>
      </c>
      <c r="Z180" s="153"/>
      <c r="AA180" s="158">
        <f>SUM(AA181:AA186)</f>
        <v>24.283850000000001</v>
      </c>
      <c r="AR180" s="159" t="s">
        <v>103</v>
      </c>
      <c r="AT180" s="160" t="s">
        <v>79</v>
      </c>
      <c r="AU180" s="160" t="s">
        <v>85</v>
      </c>
      <c r="AY180" s="159" t="s">
        <v>150</v>
      </c>
      <c r="BK180" s="161">
        <f>SUM(BK181:BK186)</f>
        <v>0</v>
      </c>
    </row>
    <row r="181" spans="2:65" s="1" customFormat="1" ht="44.25" customHeight="1">
      <c r="B181" s="34"/>
      <c r="C181" s="163" t="s">
        <v>331</v>
      </c>
      <c r="D181" s="163" t="s">
        <v>151</v>
      </c>
      <c r="E181" s="164" t="s">
        <v>332</v>
      </c>
      <c r="F181" s="247" t="s">
        <v>333</v>
      </c>
      <c r="G181" s="247"/>
      <c r="H181" s="247"/>
      <c r="I181" s="247"/>
      <c r="J181" s="165" t="s">
        <v>154</v>
      </c>
      <c r="K181" s="166">
        <v>485.67700000000002</v>
      </c>
      <c r="L181" s="248">
        <v>0</v>
      </c>
      <c r="M181" s="249"/>
      <c r="N181" s="250">
        <f t="shared" ref="N181:N186" si="35">ROUND(L181*K181,3)</f>
        <v>0</v>
      </c>
      <c r="O181" s="250"/>
      <c r="P181" s="250"/>
      <c r="Q181" s="250"/>
      <c r="R181" s="36"/>
      <c r="T181" s="168" t="s">
        <v>20</v>
      </c>
      <c r="U181" s="43" t="s">
        <v>47</v>
      </c>
      <c r="V181" s="35"/>
      <c r="W181" s="169">
        <f t="shared" ref="W181:W186" si="36">V181*K181</f>
        <v>0</v>
      </c>
      <c r="X181" s="169">
        <v>0</v>
      </c>
      <c r="Y181" s="169">
        <f t="shared" ref="Y181:Y186" si="37">X181*K181</f>
        <v>0</v>
      </c>
      <c r="Z181" s="169">
        <v>0.05</v>
      </c>
      <c r="AA181" s="170">
        <f t="shared" ref="AA181:AA186" si="38">Z181*K181</f>
        <v>24.283850000000001</v>
      </c>
      <c r="AR181" s="17" t="s">
        <v>213</v>
      </c>
      <c r="AT181" s="17" t="s">
        <v>151</v>
      </c>
      <c r="AU181" s="17" t="s">
        <v>103</v>
      </c>
      <c r="AY181" s="17" t="s">
        <v>150</v>
      </c>
      <c r="BE181" s="104">
        <f t="shared" ref="BE181:BE186" si="39">IF(U181="základná",N181,0)</f>
        <v>0</v>
      </c>
      <c r="BF181" s="104">
        <f t="shared" ref="BF181:BF186" si="40">IF(U181="znížená",N181,0)</f>
        <v>0</v>
      </c>
      <c r="BG181" s="104">
        <f t="shared" ref="BG181:BG186" si="41">IF(U181="zákl. prenesená",N181,0)</f>
        <v>0</v>
      </c>
      <c r="BH181" s="104">
        <f t="shared" ref="BH181:BH186" si="42">IF(U181="zníž. prenesená",N181,0)</f>
        <v>0</v>
      </c>
      <c r="BI181" s="104">
        <f t="shared" ref="BI181:BI186" si="43">IF(U181="nulová",N181,0)</f>
        <v>0</v>
      </c>
      <c r="BJ181" s="17" t="s">
        <v>103</v>
      </c>
      <c r="BK181" s="171">
        <f t="shared" ref="BK181:BK186" si="44">ROUND(L181*K181,3)</f>
        <v>0</v>
      </c>
      <c r="BL181" s="17" t="s">
        <v>213</v>
      </c>
      <c r="BM181" s="17" t="s">
        <v>334</v>
      </c>
    </row>
    <row r="182" spans="2:65" s="1" customFormat="1" ht="22.5" customHeight="1">
      <c r="B182" s="34"/>
      <c r="C182" s="163" t="s">
        <v>335</v>
      </c>
      <c r="D182" s="163" t="s">
        <v>151</v>
      </c>
      <c r="E182" s="164" t="s">
        <v>336</v>
      </c>
      <c r="F182" s="247" t="s">
        <v>337</v>
      </c>
      <c r="G182" s="247"/>
      <c r="H182" s="247"/>
      <c r="I182" s="247"/>
      <c r="J182" s="165" t="s">
        <v>293</v>
      </c>
      <c r="K182" s="166">
        <v>2</v>
      </c>
      <c r="L182" s="248">
        <v>0</v>
      </c>
      <c r="M182" s="249"/>
      <c r="N182" s="250">
        <f t="shared" si="35"/>
        <v>0</v>
      </c>
      <c r="O182" s="250"/>
      <c r="P182" s="250"/>
      <c r="Q182" s="250"/>
      <c r="R182" s="36"/>
      <c r="T182" s="168" t="s">
        <v>20</v>
      </c>
      <c r="U182" s="43" t="s">
        <v>47</v>
      </c>
      <c r="V182" s="35"/>
      <c r="W182" s="169">
        <f t="shared" si="36"/>
        <v>0</v>
      </c>
      <c r="X182" s="169">
        <v>5.7299999999999999E-3</v>
      </c>
      <c r="Y182" s="169">
        <f t="shared" si="37"/>
        <v>1.146E-2</v>
      </c>
      <c r="Z182" s="169">
        <v>0</v>
      </c>
      <c r="AA182" s="170">
        <f t="shared" si="38"/>
        <v>0</v>
      </c>
      <c r="AR182" s="17" t="s">
        <v>213</v>
      </c>
      <c r="AT182" s="17" t="s">
        <v>151</v>
      </c>
      <c r="AU182" s="17" t="s">
        <v>103</v>
      </c>
      <c r="AY182" s="17" t="s">
        <v>150</v>
      </c>
      <c r="BE182" s="104">
        <f t="shared" si="39"/>
        <v>0</v>
      </c>
      <c r="BF182" s="104">
        <f t="shared" si="40"/>
        <v>0</v>
      </c>
      <c r="BG182" s="104">
        <f t="shared" si="41"/>
        <v>0</v>
      </c>
      <c r="BH182" s="104">
        <f t="shared" si="42"/>
        <v>0</v>
      </c>
      <c r="BI182" s="104">
        <f t="shared" si="43"/>
        <v>0</v>
      </c>
      <c r="BJ182" s="17" t="s">
        <v>103</v>
      </c>
      <c r="BK182" s="171">
        <f t="shared" si="44"/>
        <v>0</v>
      </c>
      <c r="BL182" s="17" t="s">
        <v>213</v>
      </c>
      <c r="BM182" s="17" t="s">
        <v>338</v>
      </c>
    </row>
    <row r="183" spans="2:65" s="1" customFormat="1" ht="22.5" customHeight="1">
      <c r="B183" s="34"/>
      <c r="C183" s="163" t="s">
        <v>339</v>
      </c>
      <c r="D183" s="163" t="s">
        <v>151</v>
      </c>
      <c r="E183" s="164" t="s">
        <v>340</v>
      </c>
      <c r="F183" s="247" t="s">
        <v>341</v>
      </c>
      <c r="G183" s="247"/>
      <c r="H183" s="247"/>
      <c r="I183" s="247"/>
      <c r="J183" s="165" t="s">
        <v>293</v>
      </c>
      <c r="K183" s="166">
        <v>1</v>
      </c>
      <c r="L183" s="248">
        <v>0</v>
      </c>
      <c r="M183" s="249"/>
      <c r="N183" s="250">
        <f t="shared" si="35"/>
        <v>0</v>
      </c>
      <c r="O183" s="250"/>
      <c r="P183" s="250"/>
      <c r="Q183" s="250"/>
      <c r="R183" s="36"/>
      <c r="T183" s="168" t="s">
        <v>20</v>
      </c>
      <c r="U183" s="43" t="s">
        <v>47</v>
      </c>
      <c r="V183" s="35"/>
      <c r="W183" s="169">
        <f t="shared" si="36"/>
        <v>0</v>
      </c>
      <c r="X183" s="169">
        <v>5.7299999999999999E-3</v>
      </c>
      <c r="Y183" s="169">
        <f t="shared" si="37"/>
        <v>5.7299999999999999E-3</v>
      </c>
      <c r="Z183" s="169">
        <v>0</v>
      </c>
      <c r="AA183" s="170">
        <f t="shared" si="38"/>
        <v>0</v>
      </c>
      <c r="AR183" s="17" t="s">
        <v>213</v>
      </c>
      <c r="AT183" s="17" t="s">
        <v>151</v>
      </c>
      <c r="AU183" s="17" t="s">
        <v>103</v>
      </c>
      <c r="AY183" s="17" t="s">
        <v>150</v>
      </c>
      <c r="BE183" s="104">
        <f t="shared" si="39"/>
        <v>0</v>
      </c>
      <c r="BF183" s="104">
        <f t="shared" si="40"/>
        <v>0</v>
      </c>
      <c r="BG183" s="104">
        <f t="shared" si="41"/>
        <v>0</v>
      </c>
      <c r="BH183" s="104">
        <f t="shared" si="42"/>
        <v>0</v>
      </c>
      <c r="BI183" s="104">
        <f t="shared" si="43"/>
        <v>0</v>
      </c>
      <c r="BJ183" s="17" t="s">
        <v>103</v>
      </c>
      <c r="BK183" s="171">
        <f t="shared" si="44"/>
        <v>0</v>
      </c>
      <c r="BL183" s="17" t="s">
        <v>213</v>
      </c>
      <c r="BM183" s="17" t="s">
        <v>342</v>
      </c>
    </row>
    <row r="184" spans="2:65" s="1" customFormat="1" ht="31.5" customHeight="1">
      <c r="B184" s="34"/>
      <c r="C184" s="163" t="s">
        <v>343</v>
      </c>
      <c r="D184" s="163" t="s">
        <v>151</v>
      </c>
      <c r="E184" s="164" t="s">
        <v>344</v>
      </c>
      <c r="F184" s="247" t="s">
        <v>345</v>
      </c>
      <c r="G184" s="247"/>
      <c r="H184" s="247"/>
      <c r="I184" s="247"/>
      <c r="J184" s="165" t="s">
        <v>154</v>
      </c>
      <c r="K184" s="166">
        <v>485.67700000000002</v>
      </c>
      <c r="L184" s="248">
        <v>0</v>
      </c>
      <c r="M184" s="249"/>
      <c r="N184" s="250">
        <f t="shared" si="35"/>
        <v>0</v>
      </c>
      <c r="O184" s="250"/>
      <c r="P184" s="250"/>
      <c r="Q184" s="250"/>
      <c r="R184" s="36"/>
      <c r="T184" s="168" t="s">
        <v>20</v>
      </c>
      <c r="U184" s="43" t="s">
        <v>47</v>
      </c>
      <c r="V184" s="35"/>
      <c r="W184" s="169">
        <f t="shared" si="36"/>
        <v>0</v>
      </c>
      <c r="X184" s="169">
        <v>2.4000000000000001E-4</v>
      </c>
      <c r="Y184" s="169">
        <f t="shared" si="37"/>
        <v>0.11656248000000001</v>
      </c>
      <c r="Z184" s="169">
        <v>0</v>
      </c>
      <c r="AA184" s="170">
        <f t="shared" si="38"/>
        <v>0</v>
      </c>
      <c r="AR184" s="17" t="s">
        <v>213</v>
      </c>
      <c r="AT184" s="17" t="s">
        <v>151</v>
      </c>
      <c r="AU184" s="17" t="s">
        <v>103</v>
      </c>
      <c r="AY184" s="17" t="s">
        <v>150</v>
      </c>
      <c r="BE184" s="104">
        <f t="shared" si="39"/>
        <v>0</v>
      </c>
      <c r="BF184" s="104">
        <f t="shared" si="40"/>
        <v>0</v>
      </c>
      <c r="BG184" s="104">
        <f t="shared" si="41"/>
        <v>0</v>
      </c>
      <c r="BH184" s="104">
        <f t="shared" si="42"/>
        <v>0</v>
      </c>
      <c r="BI184" s="104">
        <f t="shared" si="43"/>
        <v>0</v>
      </c>
      <c r="BJ184" s="17" t="s">
        <v>103</v>
      </c>
      <c r="BK184" s="171">
        <f t="shared" si="44"/>
        <v>0</v>
      </c>
      <c r="BL184" s="17" t="s">
        <v>213</v>
      </c>
      <c r="BM184" s="17" t="s">
        <v>346</v>
      </c>
    </row>
    <row r="185" spans="2:65" s="1" customFormat="1" ht="31.5" customHeight="1">
      <c r="B185" s="34"/>
      <c r="C185" s="163" t="s">
        <v>347</v>
      </c>
      <c r="D185" s="163" t="s">
        <v>151</v>
      </c>
      <c r="E185" s="164" t="s">
        <v>348</v>
      </c>
      <c r="F185" s="247" t="s">
        <v>349</v>
      </c>
      <c r="G185" s="247"/>
      <c r="H185" s="247"/>
      <c r="I185" s="247"/>
      <c r="J185" s="165" t="s">
        <v>154</v>
      </c>
      <c r="K185" s="166">
        <v>40.545000000000002</v>
      </c>
      <c r="L185" s="248">
        <v>0</v>
      </c>
      <c r="M185" s="249"/>
      <c r="N185" s="250">
        <f t="shared" si="35"/>
        <v>0</v>
      </c>
      <c r="O185" s="250"/>
      <c r="P185" s="250"/>
      <c r="Q185" s="250"/>
      <c r="R185" s="36"/>
      <c r="T185" s="168" t="s">
        <v>20</v>
      </c>
      <c r="U185" s="43" t="s">
        <v>47</v>
      </c>
      <c r="V185" s="35"/>
      <c r="W185" s="169">
        <f t="shared" si="36"/>
        <v>0</v>
      </c>
      <c r="X185" s="169">
        <v>2.5199999999999999E-5</v>
      </c>
      <c r="Y185" s="169">
        <f t="shared" si="37"/>
        <v>1.0217340000000001E-3</v>
      </c>
      <c r="Z185" s="169">
        <v>0</v>
      </c>
      <c r="AA185" s="170">
        <f t="shared" si="38"/>
        <v>0</v>
      </c>
      <c r="AR185" s="17" t="s">
        <v>213</v>
      </c>
      <c r="AT185" s="17" t="s">
        <v>151</v>
      </c>
      <c r="AU185" s="17" t="s">
        <v>103</v>
      </c>
      <c r="AY185" s="17" t="s">
        <v>150</v>
      </c>
      <c r="BE185" s="104">
        <f t="shared" si="39"/>
        <v>0</v>
      </c>
      <c r="BF185" s="104">
        <f t="shared" si="40"/>
        <v>0</v>
      </c>
      <c r="BG185" s="104">
        <f t="shared" si="41"/>
        <v>0</v>
      </c>
      <c r="BH185" s="104">
        <f t="shared" si="42"/>
        <v>0</v>
      </c>
      <c r="BI185" s="104">
        <f t="shared" si="43"/>
        <v>0</v>
      </c>
      <c r="BJ185" s="17" t="s">
        <v>103</v>
      </c>
      <c r="BK185" s="171">
        <f t="shared" si="44"/>
        <v>0</v>
      </c>
      <c r="BL185" s="17" t="s">
        <v>213</v>
      </c>
      <c r="BM185" s="17" t="s">
        <v>350</v>
      </c>
    </row>
    <row r="186" spans="2:65" s="1" customFormat="1" ht="31.5" customHeight="1">
      <c r="B186" s="34"/>
      <c r="C186" s="163" t="s">
        <v>351</v>
      </c>
      <c r="D186" s="163" t="s">
        <v>151</v>
      </c>
      <c r="E186" s="164" t="s">
        <v>352</v>
      </c>
      <c r="F186" s="247" t="s">
        <v>353</v>
      </c>
      <c r="G186" s="247"/>
      <c r="H186" s="247"/>
      <c r="I186" s="247"/>
      <c r="J186" s="165" t="s">
        <v>182</v>
      </c>
      <c r="K186" s="166">
        <v>0.13500000000000001</v>
      </c>
      <c r="L186" s="248">
        <v>0</v>
      </c>
      <c r="M186" s="249"/>
      <c r="N186" s="250">
        <f t="shared" si="35"/>
        <v>0</v>
      </c>
      <c r="O186" s="250"/>
      <c r="P186" s="250"/>
      <c r="Q186" s="250"/>
      <c r="R186" s="36"/>
      <c r="T186" s="168" t="s">
        <v>20</v>
      </c>
      <c r="U186" s="43" t="s">
        <v>47</v>
      </c>
      <c r="V186" s="35"/>
      <c r="W186" s="169">
        <f t="shared" si="36"/>
        <v>0</v>
      </c>
      <c r="X186" s="169">
        <v>0</v>
      </c>
      <c r="Y186" s="169">
        <f t="shared" si="37"/>
        <v>0</v>
      </c>
      <c r="Z186" s="169">
        <v>0</v>
      </c>
      <c r="AA186" s="170">
        <f t="shared" si="38"/>
        <v>0</v>
      </c>
      <c r="AR186" s="17" t="s">
        <v>213</v>
      </c>
      <c r="AT186" s="17" t="s">
        <v>151</v>
      </c>
      <c r="AU186" s="17" t="s">
        <v>103</v>
      </c>
      <c r="AY186" s="17" t="s">
        <v>150</v>
      </c>
      <c r="BE186" s="104">
        <f t="shared" si="39"/>
        <v>0</v>
      </c>
      <c r="BF186" s="104">
        <f t="shared" si="40"/>
        <v>0</v>
      </c>
      <c r="BG186" s="104">
        <f t="shared" si="41"/>
        <v>0</v>
      </c>
      <c r="BH186" s="104">
        <f t="shared" si="42"/>
        <v>0</v>
      </c>
      <c r="BI186" s="104">
        <f t="shared" si="43"/>
        <v>0</v>
      </c>
      <c r="BJ186" s="17" t="s">
        <v>103</v>
      </c>
      <c r="BK186" s="171">
        <f t="shared" si="44"/>
        <v>0</v>
      </c>
      <c r="BL186" s="17" t="s">
        <v>213</v>
      </c>
      <c r="BM186" s="17" t="s">
        <v>354</v>
      </c>
    </row>
    <row r="187" spans="2:65" s="9" customFormat="1" ht="29.85" customHeight="1">
      <c r="B187" s="152"/>
      <c r="C187" s="153"/>
      <c r="D187" s="162" t="s">
        <v>122</v>
      </c>
      <c r="E187" s="162"/>
      <c r="F187" s="162"/>
      <c r="G187" s="162"/>
      <c r="H187" s="162"/>
      <c r="I187" s="162"/>
      <c r="J187" s="162"/>
      <c r="K187" s="162"/>
      <c r="L187" s="162"/>
      <c r="M187" s="162"/>
      <c r="N187" s="261">
        <f>BK187</f>
        <v>0</v>
      </c>
      <c r="O187" s="262"/>
      <c r="P187" s="262"/>
      <c r="Q187" s="262"/>
      <c r="R187" s="155"/>
      <c r="T187" s="156"/>
      <c r="U187" s="153"/>
      <c r="V187" s="153"/>
      <c r="W187" s="157">
        <f>SUM(W188:W190)</f>
        <v>0</v>
      </c>
      <c r="X187" s="153"/>
      <c r="Y187" s="157">
        <f>SUM(Y188:Y190)</f>
        <v>5.0000000000000002E-5</v>
      </c>
      <c r="Z187" s="153"/>
      <c r="AA187" s="158">
        <f>SUM(AA188:AA190)</f>
        <v>0</v>
      </c>
      <c r="AR187" s="159" t="s">
        <v>103</v>
      </c>
      <c r="AT187" s="160" t="s">
        <v>79</v>
      </c>
      <c r="AU187" s="160" t="s">
        <v>85</v>
      </c>
      <c r="AY187" s="159" t="s">
        <v>150</v>
      </c>
      <c r="BK187" s="161">
        <f>SUM(BK188:BK190)</f>
        <v>0</v>
      </c>
    </row>
    <row r="188" spans="2:65" s="1" customFormat="1" ht="31.5" customHeight="1">
      <c r="B188" s="34"/>
      <c r="C188" s="163" t="s">
        <v>355</v>
      </c>
      <c r="D188" s="163" t="s">
        <v>151</v>
      </c>
      <c r="E188" s="164" t="s">
        <v>356</v>
      </c>
      <c r="F188" s="247" t="s">
        <v>357</v>
      </c>
      <c r="G188" s="247"/>
      <c r="H188" s="247"/>
      <c r="I188" s="247"/>
      <c r="J188" s="165" t="s">
        <v>293</v>
      </c>
      <c r="K188" s="166">
        <v>1</v>
      </c>
      <c r="L188" s="248">
        <v>0</v>
      </c>
      <c r="M188" s="249"/>
      <c r="N188" s="250">
        <f>ROUND(L188*K188,3)</f>
        <v>0</v>
      </c>
      <c r="O188" s="250"/>
      <c r="P188" s="250"/>
      <c r="Q188" s="250"/>
      <c r="R188" s="36"/>
      <c r="T188" s="168" t="s">
        <v>20</v>
      </c>
      <c r="U188" s="43" t="s">
        <v>47</v>
      </c>
      <c r="V188" s="35"/>
      <c r="W188" s="169">
        <f>V188*K188</f>
        <v>0</v>
      </c>
      <c r="X188" s="169">
        <v>5.0000000000000002E-5</v>
      </c>
      <c r="Y188" s="169">
        <f>X188*K188</f>
        <v>5.0000000000000002E-5</v>
      </c>
      <c r="Z188" s="169">
        <v>0</v>
      </c>
      <c r="AA188" s="170">
        <f>Z188*K188</f>
        <v>0</v>
      </c>
      <c r="AR188" s="17" t="s">
        <v>213</v>
      </c>
      <c r="AT188" s="17" t="s">
        <v>151</v>
      </c>
      <c r="AU188" s="17" t="s">
        <v>103</v>
      </c>
      <c r="AY188" s="17" t="s">
        <v>150</v>
      </c>
      <c r="BE188" s="104">
        <f>IF(U188="základná",N188,0)</f>
        <v>0</v>
      </c>
      <c r="BF188" s="104">
        <f>IF(U188="znížená",N188,0)</f>
        <v>0</v>
      </c>
      <c r="BG188" s="104">
        <f>IF(U188="zákl. prenesená",N188,0)</f>
        <v>0</v>
      </c>
      <c r="BH188" s="104">
        <f>IF(U188="zníž. prenesená",N188,0)</f>
        <v>0</v>
      </c>
      <c r="BI188" s="104">
        <f>IF(U188="nulová",N188,0)</f>
        <v>0</v>
      </c>
      <c r="BJ188" s="17" t="s">
        <v>103</v>
      </c>
      <c r="BK188" s="171">
        <f>ROUND(L188*K188,3)</f>
        <v>0</v>
      </c>
      <c r="BL188" s="17" t="s">
        <v>213</v>
      </c>
      <c r="BM188" s="17" t="s">
        <v>358</v>
      </c>
    </row>
    <row r="189" spans="2:65" s="1" customFormat="1" ht="44.25" customHeight="1">
      <c r="B189" s="34"/>
      <c r="C189" s="172" t="s">
        <v>359</v>
      </c>
      <c r="D189" s="172" t="s">
        <v>237</v>
      </c>
      <c r="E189" s="173" t="s">
        <v>360</v>
      </c>
      <c r="F189" s="251" t="s">
        <v>361</v>
      </c>
      <c r="G189" s="251"/>
      <c r="H189" s="251"/>
      <c r="I189" s="251"/>
      <c r="J189" s="174" t="s">
        <v>293</v>
      </c>
      <c r="K189" s="175">
        <v>1</v>
      </c>
      <c r="L189" s="252">
        <v>0</v>
      </c>
      <c r="M189" s="253"/>
      <c r="N189" s="254">
        <f>ROUND(L189*K189,3)</f>
        <v>0</v>
      </c>
      <c r="O189" s="250"/>
      <c r="P189" s="250"/>
      <c r="Q189" s="250"/>
      <c r="R189" s="36"/>
      <c r="T189" s="168" t="s">
        <v>20</v>
      </c>
      <c r="U189" s="43" t="s">
        <v>47</v>
      </c>
      <c r="V189" s="35"/>
      <c r="W189" s="169">
        <f>V189*K189</f>
        <v>0</v>
      </c>
      <c r="X189" s="169">
        <v>0</v>
      </c>
      <c r="Y189" s="169">
        <f>X189*K189</f>
        <v>0</v>
      </c>
      <c r="Z189" s="169">
        <v>0</v>
      </c>
      <c r="AA189" s="170">
        <f>Z189*K189</f>
        <v>0</v>
      </c>
      <c r="AR189" s="17" t="s">
        <v>241</v>
      </c>
      <c r="AT189" s="17" t="s">
        <v>237</v>
      </c>
      <c r="AU189" s="17" t="s">
        <v>103</v>
      </c>
      <c r="AY189" s="17" t="s">
        <v>150</v>
      </c>
      <c r="BE189" s="104">
        <f>IF(U189="základná",N189,0)</f>
        <v>0</v>
      </c>
      <c r="BF189" s="104">
        <f>IF(U189="znížená",N189,0)</f>
        <v>0</v>
      </c>
      <c r="BG189" s="104">
        <f>IF(U189="zákl. prenesená",N189,0)</f>
        <v>0</v>
      </c>
      <c r="BH189" s="104">
        <f>IF(U189="zníž. prenesená",N189,0)</f>
        <v>0</v>
      </c>
      <c r="BI189" s="104">
        <f>IF(U189="nulová",N189,0)</f>
        <v>0</v>
      </c>
      <c r="BJ189" s="17" t="s">
        <v>103</v>
      </c>
      <c r="BK189" s="171">
        <f>ROUND(L189*K189,3)</f>
        <v>0</v>
      </c>
      <c r="BL189" s="17" t="s">
        <v>213</v>
      </c>
      <c r="BM189" s="17" t="s">
        <v>362</v>
      </c>
    </row>
    <row r="190" spans="2:65" s="1" customFormat="1" ht="31.5" customHeight="1">
      <c r="B190" s="34"/>
      <c r="C190" s="163" t="s">
        <v>363</v>
      </c>
      <c r="D190" s="163" t="s">
        <v>151</v>
      </c>
      <c r="E190" s="164" t="s">
        <v>364</v>
      </c>
      <c r="F190" s="247" t="s">
        <v>365</v>
      </c>
      <c r="G190" s="247"/>
      <c r="H190" s="247"/>
      <c r="I190" s="247"/>
      <c r="J190" s="165" t="s">
        <v>366</v>
      </c>
      <c r="K190" s="167">
        <v>0</v>
      </c>
      <c r="L190" s="248">
        <v>0</v>
      </c>
      <c r="M190" s="249"/>
      <c r="N190" s="250">
        <f>ROUND(L190*K190,3)</f>
        <v>0</v>
      </c>
      <c r="O190" s="250"/>
      <c r="P190" s="250"/>
      <c r="Q190" s="250"/>
      <c r="R190" s="36"/>
      <c r="T190" s="168" t="s">
        <v>20</v>
      </c>
      <c r="U190" s="43" t="s">
        <v>47</v>
      </c>
      <c r="V190" s="35"/>
      <c r="W190" s="169">
        <f>V190*K190</f>
        <v>0</v>
      </c>
      <c r="X190" s="169">
        <v>0</v>
      </c>
      <c r="Y190" s="169">
        <f>X190*K190</f>
        <v>0</v>
      </c>
      <c r="Z190" s="169">
        <v>0</v>
      </c>
      <c r="AA190" s="170">
        <f>Z190*K190</f>
        <v>0</v>
      </c>
      <c r="AR190" s="17" t="s">
        <v>213</v>
      </c>
      <c r="AT190" s="17" t="s">
        <v>151</v>
      </c>
      <c r="AU190" s="17" t="s">
        <v>103</v>
      </c>
      <c r="AY190" s="17" t="s">
        <v>150</v>
      </c>
      <c r="BE190" s="104">
        <f>IF(U190="základná",N190,0)</f>
        <v>0</v>
      </c>
      <c r="BF190" s="104">
        <f>IF(U190="znížená",N190,0)</f>
        <v>0</v>
      </c>
      <c r="BG190" s="104">
        <f>IF(U190="zákl. prenesená",N190,0)</f>
        <v>0</v>
      </c>
      <c r="BH190" s="104">
        <f>IF(U190="zníž. prenesená",N190,0)</f>
        <v>0</v>
      </c>
      <c r="BI190" s="104">
        <f>IF(U190="nulová",N190,0)</f>
        <v>0</v>
      </c>
      <c r="BJ190" s="17" t="s">
        <v>103</v>
      </c>
      <c r="BK190" s="171">
        <f>ROUND(L190*K190,3)</f>
        <v>0</v>
      </c>
      <c r="BL190" s="17" t="s">
        <v>213</v>
      </c>
      <c r="BM190" s="17" t="s">
        <v>367</v>
      </c>
    </row>
    <row r="191" spans="2:65" s="9" customFormat="1" ht="29.85" customHeight="1">
      <c r="B191" s="152"/>
      <c r="C191" s="153"/>
      <c r="D191" s="162" t="s">
        <v>123</v>
      </c>
      <c r="E191" s="162"/>
      <c r="F191" s="162"/>
      <c r="G191" s="162"/>
      <c r="H191" s="162"/>
      <c r="I191" s="162"/>
      <c r="J191" s="162"/>
      <c r="K191" s="162"/>
      <c r="L191" s="162"/>
      <c r="M191" s="162"/>
      <c r="N191" s="261">
        <f>BK191</f>
        <v>0</v>
      </c>
      <c r="O191" s="262"/>
      <c r="P191" s="262"/>
      <c r="Q191" s="262"/>
      <c r="R191" s="155"/>
      <c r="T191" s="156"/>
      <c r="U191" s="153"/>
      <c r="V191" s="153"/>
      <c r="W191" s="157">
        <f>W192</f>
        <v>0</v>
      </c>
      <c r="X191" s="153"/>
      <c r="Y191" s="157">
        <f>Y192</f>
        <v>0.16</v>
      </c>
      <c r="Z191" s="153"/>
      <c r="AA191" s="158">
        <f>AA192</f>
        <v>0</v>
      </c>
      <c r="AR191" s="159" t="s">
        <v>103</v>
      </c>
      <c r="AT191" s="160" t="s">
        <v>79</v>
      </c>
      <c r="AU191" s="160" t="s">
        <v>85</v>
      </c>
      <c r="AY191" s="159" t="s">
        <v>150</v>
      </c>
      <c r="BK191" s="161">
        <f>BK192</f>
        <v>0</v>
      </c>
    </row>
    <row r="192" spans="2:65" s="1" customFormat="1" ht="31.5" customHeight="1">
      <c r="B192" s="34"/>
      <c r="C192" s="163" t="s">
        <v>368</v>
      </c>
      <c r="D192" s="163" t="s">
        <v>151</v>
      </c>
      <c r="E192" s="164" t="s">
        <v>369</v>
      </c>
      <c r="F192" s="247" t="s">
        <v>370</v>
      </c>
      <c r="G192" s="247"/>
      <c r="H192" s="247"/>
      <c r="I192" s="247"/>
      <c r="J192" s="165" t="s">
        <v>154</v>
      </c>
      <c r="K192" s="166">
        <v>500</v>
      </c>
      <c r="L192" s="248">
        <v>0</v>
      </c>
      <c r="M192" s="249"/>
      <c r="N192" s="250">
        <f>ROUND(L192*K192,3)</f>
        <v>0</v>
      </c>
      <c r="O192" s="250"/>
      <c r="P192" s="250"/>
      <c r="Q192" s="250"/>
      <c r="R192" s="36"/>
      <c r="T192" s="168" t="s">
        <v>20</v>
      </c>
      <c r="U192" s="43" t="s">
        <v>47</v>
      </c>
      <c r="V192" s="35"/>
      <c r="W192" s="169">
        <f>V192*K192</f>
        <v>0</v>
      </c>
      <c r="X192" s="169">
        <v>3.2000000000000003E-4</v>
      </c>
      <c r="Y192" s="169">
        <f>X192*K192</f>
        <v>0.16</v>
      </c>
      <c r="Z192" s="169">
        <v>0</v>
      </c>
      <c r="AA192" s="170">
        <f>Z192*K192</f>
        <v>0</v>
      </c>
      <c r="AR192" s="17" t="s">
        <v>213</v>
      </c>
      <c r="AT192" s="17" t="s">
        <v>151</v>
      </c>
      <c r="AU192" s="17" t="s">
        <v>103</v>
      </c>
      <c r="AY192" s="17" t="s">
        <v>150</v>
      </c>
      <c r="BE192" s="104">
        <f>IF(U192="základná",N192,0)</f>
        <v>0</v>
      </c>
      <c r="BF192" s="104">
        <f>IF(U192="znížená",N192,0)</f>
        <v>0</v>
      </c>
      <c r="BG192" s="104">
        <f>IF(U192="zákl. prenesená",N192,0)</f>
        <v>0</v>
      </c>
      <c r="BH192" s="104">
        <f>IF(U192="zníž. prenesená",N192,0)</f>
        <v>0</v>
      </c>
      <c r="BI192" s="104">
        <f>IF(U192="nulová",N192,0)</f>
        <v>0</v>
      </c>
      <c r="BJ192" s="17" t="s">
        <v>103</v>
      </c>
      <c r="BK192" s="171">
        <f>ROUND(L192*K192,3)</f>
        <v>0</v>
      </c>
      <c r="BL192" s="17" t="s">
        <v>213</v>
      </c>
      <c r="BM192" s="17" t="s">
        <v>371</v>
      </c>
    </row>
    <row r="193" spans="2:65" s="9" customFormat="1" ht="37.35" customHeight="1">
      <c r="B193" s="152"/>
      <c r="C193" s="153"/>
      <c r="D193" s="154" t="s">
        <v>124</v>
      </c>
      <c r="E193" s="154"/>
      <c r="F193" s="154"/>
      <c r="G193" s="154"/>
      <c r="H193" s="154"/>
      <c r="I193" s="154"/>
      <c r="J193" s="154"/>
      <c r="K193" s="154"/>
      <c r="L193" s="154"/>
      <c r="M193" s="154"/>
      <c r="N193" s="263">
        <f>BK193</f>
        <v>0</v>
      </c>
      <c r="O193" s="264"/>
      <c r="P193" s="264"/>
      <c r="Q193" s="264"/>
      <c r="R193" s="155"/>
      <c r="T193" s="156"/>
      <c r="U193" s="153"/>
      <c r="V193" s="153"/>
      <c r="W193" s="157">
        <f>W194</f>
        <v>0</v>
      </c>
      <c r="X193" s="153"/>
      <c r="Y193" s="157">
        <f>Y194</f>
        <v>0</v>
      </c>
      <c r="Z193" s="153"/>
      <c r="AA193" s="158">
        <f>AA194</f>
        <v>0</v>
      </c>
      <c r="AR193" s="159" t="s">
        <v>160</v>
      </c>
      <c r="AT193" s="160" t="s">
        <v>79</v>
      </c>
      <c r="AU193" s="160" t="s">
        <v>80</v>
      </c>
      <c r="AY193" s="159" t="s">
        <v>150</v>
      </c>
      <c r="BK193" s="161">
        <f>BK194</f>
        <v>0</v>
      </c>
    </row>
    <row r="194" spans="2:65" s="9" customFormat="1" ht="19.899999999999999" customHeight="1">
      <c r="B194" s="152"/>
      <c r="C194" s="153"/>
      <c r="D194" s="162" t="s">
        <v>125</v>
      </c>
      <c r="E194" s="162"/>
      <c r="F194" s="162"/>
      <c r="G194" s="162"/>
      <c r="H194" s="162"/>
      <c r="I194" s="162"/>
      <c r="J194" s="162"/>
      <c r="K194" s="162"/>
      <c r="L194" s="162"/>
      <c r="M194" s="162"/>
      <c r="N194" s="259">
        <f>BK194</f>
        <v>0</v>
      </c>
      <c r="O194" s="260"/>
      <c r="P194" s="260"/>
      <c r="Q194" s="260"/>
      <c r="R194" s="155"/>
      <c r="T194" s="156"/>
      <c r="U194" s="153"/>
      <c r="V194" s="153"/>
      <c r="W194" s="157">
        <f>W195</f>
        <v>0</v>
      </c>
      <c r="X194" s="153"/>
      <c r="Y194" s="157">
        <f>Y195</f>
        <v>0</v>
      </c>
      <c r="Z194" s="153"/>
      <c r="AA194" s="158">
        <f>AA195</f>
        <v>0</v>
      </c>
      <c r="AR194" s="159" t="s">
        <v>160</v>
      </c>
      <c r="AT194" s="160" t="s">
        <v>79</v>
      </c>
      <c r="AU194" s="160" t="s">
        <v>85</v>
      </c>
      <c r="AY194" s="159" t="s">
        <v>150</v>
      </c>
      <c r="BK194" s="161">
        <f>BK195</f>
        <v>0</v>
      </c>
    </row>
    <row r="195" spans="2:65" s="1" customFormat="1" ht="44.25" customHeight="1">
      <c r="B195" s="34"/>
      <c r="C195" s="163" t="s">
        <v>372</v>
      </c>
      <c r="D195" s="163" t="s">
        <v>151</v>
      </c>
      <c r="E195" s="164" t="s">
        <v>373</v>
      </c>
      <c r="F195" s="247" t="s">
        <v>374</v>
      </c>
      <c r="G195" s="247"/>
      <c r="H195" s="247"/>
      <c r="I195" s="247"/>
      <c r="J195" s="165" t="s">
        <v>375</v>
      </c>
      <c r="K195" s="166">
        <v>20</v>
      </c>
      <c r="L195" s="248">
        <v>0</v>
      </c>
      <c r="M195" s="249"/>
      <c r="N195" s="250">
        <f>ROUND(L195*K195,3)</f>
        <v>0</v>
      </c>
      <c r="O195" s="250"/>
      <c r="P195" s="250"/>
      <c r="Q195" s="250"/>
      <c r="R195" s="36"/>
      <c r="T195" s="168" t="s">
        <v>20</v>
      </c>
      <c r="U195" s="43" t="s">
        <v>47</v>
      </c>
      <c r="V195" s="35"/>
      <c r="W195" s="169">
        <f>V195*K195</f>
        <v>0</v>
      </c>
      <c r="X195" s="169">
        <v>0</v>
      </c>
      <c r="Y195" s="169">
        <f>X195*K195</f>
        <v>0</v>
      </c>
      <c r="Z195" s="169">
        <v>0</v>
      </c>
      <c r="AA195" s="170">
        <f>Z195*K195</f>
        <v>0</v>
      </c>
      <c r="AR195" s="17" t="s">
        <v>376</v>
      </c>
      <c r="AT195" s="17" t="s">
        <v>151</v>
      </c>
      <c r="AU195" s="17" t="s">
        <v>103</v>
      </c>
      <c r="AY195" s="17" t="s">
        <v>150</v>
      </c>
      <c r="BE195" s="104">
        <f>IF(U195="základná",N195,0)</f>
        <v>0</v>
      </c>
      <c r="BF195" s="104">
        <f>IF(U195="znížená",N195,0)</f>
        <v>0</v>
      </c>
      <c r="BG195" s="104">
        <f>IF(U195="zákl. prenesená",N195,0)</f>
        <v>0</v>
      </c>
      <c r="BH195" s="104">
        <f>IF(U195="zníž. prenesená",N195,0)</f>
        <v>0</v>
      </c>
      <c r="BI195" s="104">
        <f>IF(U195="nulová",N195,0)</f>
        <v>0</v>
      </c>
      <c r="BJ195" s="17" t="s">
        <v>103</v>
      </c>
      <c r="BK195" s="171">
        <f>ROUND(L195*K195,3)</f>
        <v>0</v>
      </c>
      <c r="BL195" s="17" t="s">
        <v>376</v>
      </c>
      <c r="BM195" s="17" t="s">
        <v>377</v>
      </c>
    </row>
    <row r="196" spans="2:65" s="1" customFormat="1" ht="49.9" customHeight="1">
      <c r="B196" s="34"/>
      <c r="C196" s="35"/>
      <c r="D196" s="154" t="s">
        <v>378</v>
      </c>
      <c r="E196" s="35"/>
      <c r="F196" s="35"/>
      <c r="G196" s="35"/>
      <c r="H196" s="35"/>
      <c r="I196" s="35"/>
      <c r="J196" s="35"/>
      <c r="K196" s="35"/>
      <c r="L196" s="35"/>
      <c r="M196" s="35"/>
      <c r="N196" s="265">
        <f t="shared" ref="N196:N201" si="45">BK196</f>
        <v>0</v>
      </c>
      <c r="O196" s="266"/>
      <c r="P196" s="266"/>
      <c r="Q196" s="266"/>
      <c r="R196" s="36"/>
      <c r="T196" s="138"/>
      <c r="U196" s="35"/>
      <c r="V196" s="35"/>
      <c r="W196" s="35"/>
      <c r="X196" s="35"/>
      <c r="Y196" s="35"/>
      <c r="Z196" s="35"/>
      <c r="AA196" s="77"/>
      <c r="AT196" s="17" t="s">
        <v>79</v>
      </c>
      <c r="AU196" s="17" t="s">
        <v>80</v>
      </c>
      <c r="AY196" s="17" t="s">
        <v>379</v>
      </c>
      <c r="BK196" s="171">
        <f>SUM(BK197:BK201)</f>
        <v>0</v>
      </c>
    </row>
    <row r="197" spans="2:65" s="1" customFormat="1" ht="22.35" customHeight="1">
      <c r="B197" s="34"/>
      <c r="C197" s="176" t="s">
        <v>20</v>
      </c>
      <c r="D197" s="176" t="s">
        <v>151</v>
      </c>
      <c r="E197" s="177" t="s">
        <v>20</v>
      </c>
      <c r="F197" s="255" t="s">
        <v>20</v>
      </c>
      <c r="G197" s="255"/>
      <c r="H197" s="255"/>
      <c r="I197" s="255"/>
      <c r="J197" s="178" t="s">
        <v>20</v>
      </c>
      <c r="K197" s="167"/>
      <c r="L197" s="248"/>
      <c r="M197" s="250"/>
      <c r="N197" s="250">
        <f t="shared" si="45"/>
        <v>0</v>
      </c>
      <c r="O197" s="250"/>
      <c r="P197" s="250"/>
      <c r="Q197" s="250"/>
      <c r="R197" s="36"/>
      <c r="T197" s="168" t="s">
        <v>20</v>
      </c>
      <c r="U197" s="179" t="s">
        <v>47</v>
      </c>
      <c r="V197" s="35"/>
      <c r="W197" s="35"/>
      <c r="X197" s="35"/>
      <c r="Y197" s="35"/>
      <c r="Z197" s="35"/>
      <c r="AA197" s="77"/>
      <c r="AT197" s="17" t="s">
        <v>379</v>
      </c>
      <c r="AU197" s="17" t="s">
        <v>85</v>
      </c>
      <c r="AY197" s="17" t="s">
        <v>379</v>
      </c>
      <c r="BE197" s="104">
        <f>IF(U197="základná",N197,0)</f>
        <v>0</v>
      </c>
      <c r="BF197" s="104">
        <f>IF(U197="znížená",N197,0)</f>
        <v>0</v>
      </c>
      <c r="BG197" s="104">
        <f>IF(U197="zákl. prenesená",N197,0)</f>
        <v>0</v>
      </c>
      <c r="BH197" s="104">
        <f>IF(U197="zníž. prenesená",N197,0)</f>
        <v>0</v>
      </c>
      <c r="BI197" s="104">
        <f>IF(U197="nulová",N197,0)</f>
        <v>0</v>
      </c>
      <c r="BJ197" s="17" t="s">
        <v>103</v>
      </c>
      <c r="BK197" s="171">
        <f>L197*K197</f>
        <v>0</v>
      </c>
    </row>
    <row r="198" spans="2:65" s="1" customFormat="1" ht="22.35" customHeight="1">
      <c r="B198" s="34"/>
      <c r="C198" s="176" t="s">
        <v>20</v>
      </c>
      <c r="D198" s="176" t="s">
        <v>151</v>
      </c>
      <c r="E198" s="177" t="s">
        <v>20</v>
      </c>
      <c r="F198" s="255" t="s">
        <v>20</v>
      </c>
      <c r="G198" s="255"/>
      <c r="H198" s="255"/>
      <c r="I198" s="255"/>
      <c r="J198" s="178" t="s">
        <v>20</v>
      </c>
      <c r="K198" s="167"/>
      <c r="L198" s="248"/>
      <c r="M198" s="250"/>
      <c r="N198" s="250">
        <f t="shared" si="45"/>
        <v>0</v>
      </c>
      <c r="O198" s="250"/>
      <c r="P198" s="250"/>
      <c r="Q198" s="250"/>
      <c r="R198" s="36"/>
      <c r="T198" s="168" t="s">
        <v>20</v>
      </c>
      <c r="U198" s="179" t="s">
        <v>47</v>
      </c>
      <c r="V198" s="35"/>
      <c r="W198" s="35"/>
      <c r="X198" s="35"/>
      <c r="Y198" s="35"/>
      <c r="Z198" s="35"/>
      <c r="AA198" s="77"/>
      <c r="AT198" s="17" t="s">
        <v>379</v>
      </c>
      <c r="AU198" s="17" t="s">
        <v>85</v>
      </c>
      <c r="AY198" s="17" t="s">
        <v>379</v>
      </c>
      <c r="BE198" s="104">
        <f>IF(U198="základná",N198,0)</f>
        <v>0</v>
      </c>
      <c r="BF198" s="104">
        <f>IF(U198="znížená",N198,0)</f>
        <v>0</v>
      </c>
      <c r="BG198" s="104">
        <f>IF(U198="zákl. prenesená",N198,0)</f>
        <v>0</v>
      </c>
      <c r="BH198" s="104">
        <f>IF(U198="zníž. prenesená",N198,0)</f>
        <v>0</v>
      </c>
      <c r="BI198" s="104">
        <f>IF(U198="nulová",N198,0)</f>
        <v>0</v>
      </c>
      <c r="BJ198" s="17" t="s">
        <v>103</v>
      </c>
      <c r="BK198" s="171">
        <f>L198*K198</f>
        <v>0</v>
      </c>
    </row>
    <row r="199" spans="2:65" s="1" customFormat="1" ht="22.35" customHeight="1">
      <c r="B199" s="34"/>
      <c r="C199" s="176" t="s">
        <v>20</v>
      </c>
      <c r="D199" s="176" t="s">
        <v>151</v>
      </c>
      <c r="E199" s="177" t="s">
        <v>20</v>
      </c>
      <c r="F199" s="255" t="s">
        <v>20</v>
      </c>
      <c r="G199" s="255"/>
      <c r="H199" s="255"/>
      <c r="I199" s="255"/>
      <c r="J199" s="178" t="s">
        <v>20</v>
      </c>
      <c r="K199" s="167"/>
      <c r="L199" s="248"/>
      <c r="M199" s="250"/>
      <c r="N199" s="250">
        <f t="shared" si="45"/>
        <v>0</v>
      </c>
      <c r="O199" s="250"/>
      <c r="P199" s="250"/>
      <c r="Q199" s="250"/>
      <c r="R199" s="36"/>
      <c r="T199" s="168" t="s">
        <v>20</v>
      </c>
      <c r="U199" s="179" t="s">
        <v>47</v>
      </c>
      <c r="V199" s="35"/>
      <c r="W199" s="35"/>
      <c r="X199" s="35"/>
      <c r="Y199" s="35"/>
      <c r="Z199" s="35"/>
      <c r="AA199" s="77"/>
      <c r="AT199" s="17" t="s">
        <v>379</v>
      </c>
      <c r="AU199" s="17" t="s">
        <v>85</v>
      </c>
      <c r="AY199" s="17" t="s">
        <v>379</v>
      </c>
      <c r="BE199" s="104">
        <f>IF(U199="základná",N199,0)</f>
        <v>0</v>
      </c>
      <c r="BF199" s="104">
        <f>IF(U199="znížená",N199,0)</f>
        <v>0</v>
      </c>
      <c r="BG199" s="104">
        <f>IF(U199="zákl. prenesená",N199,0)</f>
        <v>0</v>
      </c>
      <c r="BH199" s="104">
        <f>IF(U199="zníž. prenesená",N199,0)</f>
        <v>0</v>
      </c>
      <c r="BI199" s="104">
        <f>IF(U199="nulová",N199,0)</f>
        <v>0</v>
      </c>
      <c r="BJ199" s="17" t="s">
        <v>103</v>
      </c>
      <c r="BK199" s="171">
        <f>L199*K199</f>
        <v>0</v>
      </c>
    </row>
    <row r="200" spans="2:65" s="1" customFormat="1" ht="22.35" customHeight="1">
      <c r="B200" s="34"/>
      <c r="C200" s="176" t="s">
        <v>20</v>
      </c>
      <c r="D200" s="176" t="s">
        <v>151</v>
      </c>
      <c r="E200" s="177" t="s">
        <v>20</v>
      </c>
      <c r="F200" s="255" t="s">
        <v>20</v>
      </c>
      <c r="G200" s="255"/>
      <c r="H200" s="255"/>
      <c r="I200" s="255"/>
      <c r="J200" s="178" t="s">
        <v>20</v>
      </c>
      <c r="K200" s="167"/>
      <c r="L200" s="248"/>
      <c r="M200" s="250"/>
      <c r="N200" s="250">
        <f t="shared" si="45"/>
        <v>0</v>
      </c>
      <c r="O200" s="250"/>
      <c r="P200" s="250"/>
      <c r="Q200" s="250"/>
      <c r="R200" s="36"/>
      <c r="T200" s="168" t="s">
        <v>20</v>
      </c>
      <c r="U200" s="179" t="s">
        <v>47</v>
      </c>
      <c r="V200" s="35"/>
      <c r="W200" s="35"/>
      <c r="X200" s="35"/>
      <c r="Y200" s="35"/>
      <c r="Z200" s="35"/>
      <c r="AA200" s="77"/>
      <c r="AT200" s="17" t="s">
        <v>379</v>
      </c>
      <c r="AU200" s="17" t="s">
        <v>85</v>
      </c>
      <c r="AY200" s="17" t="s">
        <v>379</v>
      </c>
      <c r="BE200" s="104">
        <f>IF(U200="základná",N200,0)</f>
        <v>0</v>
      </c>
      <c r="BF200" s="104">
        <f>IF(U200="znížená",N200,0)</f>
        <v>0</v>
      </c>
      <c r="BG200" s="104">
        <f>IF(U200="zákl. prenesená",N200,0)</f>
        <v>0</v>
      </c>
      <c r="BH200" s="104">
        <f>IF(U200="zníž. prenesená",N200,0)</f>
        <v>0</v>
      </c>
      <c r="BI200" s="104">
        <f>IF(U200="nulová",N200,0)</f>
        <v>0</v>
      </c>
      <c r="BJ200" s="17" t="s">
        <v>103</v>
      </c>
      <c r="BK200" s="171">
        <f>L200*K200</f>
        <v>0</v>
      </c>
    </row>
    <row r="201" spans="2:65" s="1" customFormat="1" ht="22.35" customHeight="1">
      <c r="B201" s="34"/>
      <c r="C201" s="176" t="s">
        <v>20</v>
      </c>
      <c r="D201" s="176" t="s">
        <v>151</v>
      </c>
      <c r="E201" s="177" t="s">
        <v>20</v>
      </c>
      <c r="F201" s="255" t="s">
        <v>20</v>
      </c>
      <c r="G201" s="255"/>
      <c r="H201" s="255"/>
      <c r="I201" s="255"/>
      <c r="J201" s="178" t="s">
        <v>20</v>
      </c>
      <c r="K201" s="167"/>
      <c r="L201" s="248"/>
      <c r="M201" s="250"/>
      <c r="N201" s="250">
        <f t="shared" si="45"/>
        <v>0</v>
      </c>
      <c r="O201" s="250"/>
      <c r="P201" s="250"/>
      <c r="Q201" s="250"/>
      <c r="R201" s="36"/>
      <c r="T201" s="168" t="s">
        <v>20</v>
      </c>
      <c r="U201" s="179" t="s">
        <v>47</v>
      </c>
      <c r="V201" s="55"/>
      <c r="W201" s="55"/>
      <c r="X201" s="55"/>
      <c r="Y201" s="55"/>
      <c r="Z201" s="55"/>
      <c r="AA201" s="57"/>
      <c r="AT201" s="17" t="s">
        <v>379</v>
      </c>
      <c r="AU201" s="17" t="s">
        <v>85</v>
      </c>
      <c r="AY201" s="17" t="s">
        <v>379</v>
      </c>
      <c r="BE201" s="104">
        <f>IF(U201="základná",N201,0)</f>
        <v>0</v>
      </c>
      <c r="BF201" s="104">
        <f>IF(U201="znížená",N201,0)</f>
        <v>0</v>
      </c>
      <c r="BG201" s="104">
        <f>IF(U201="zákl. prenesená",N201,0)</f>
        <v>0</v>
      </c>
      <c r="BH201" s="104">
        <f>IF(U201="zníž. prenesená",N201,0)</f>
        <v>0</v>
      </c>
      <c r="BI201" s="104">
        <f>IF(U201="nulová",N201,0)</f>
        <v>0</v>
      </c>
      <c r="BJ201" s="17" t="s">
        <v>103</v>
      </c>
      <c r="BK201" s="171">
        <f>L201*K201</f>
        <v>0</v>
      </c>
    </row>
    <row r="202" spans="2:65" s="1" customFormat="1" ht="6.95" customHeight="1">
      <c r="B202" s="58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60"/>
    </row>
  </sheetData>
  <sheetProtection password="CC35" sheet="1" objects="1" scenarios="1" formatCells="0" formatColumns="0" formatRows="0" sort="0" autoFilter="0"/>
  <mergeCells count="268">
    <mergeCell ref="H1:K1"/>
    <mergeCell ref="S2:AC2"/>
    <mergeCell ref="F200:I200"/>
    <mergeCell ref="L200:M200"/>
    <mergeCell ref="N200:Q200"/>
    <mergeCell ref="F201:I201"/>
    <mergeCell ref="L201:M201"/>
    <mergeCell ref="N201:Q201"/>
    <mergeCell ref="N127:Q127"/>
    <mergeCell ref="N128:Q128"/>
    <mergeCell ref="N129:Q129"/>
    <mergeCell ref="N135:Q135"/>
    <mergeCell ref="N146:Q146"/>
    <mergeCell ref="N148:Q148"/>
    <mergeCell ref="N149:Q149"/>
    <mergeCell ref="N151:Q151"/>
    <mergeCell ref="N159:Q159"/>
    <mergeCell ref="N180:Q180"/>
    <mergeCell ref="N187:Q187"/>
    <mergeCell ref="N191:Q191"/>
    <mergeCell ref="N193:Q193"/>
    <mergeCell ref="N194:Q194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0:I190"/>
    <mergeCell ref="L190:M190"/>
    <mergeCell ref="N190:Q190"/>
    <mergeCell ref="F192:I192"/>
    <mergeCell ref="L192:M192"/>
    <mergeCell ref="N192:Q192"/>
    <mergeCell ref="F195:I195"/>
    <mergeCell ref="L195:M195"/>
    <mergeCell ref="N195:Q195"/>
    <mergeCell ref="F186:I186"/>
    <mergeCell ref="L186:M186"/>
    <mergeCell ref="N186:Q186"/>
    <mergeCell ref="F188:I188"/>
    <mergeCell ref="L188:M188"/>
    <mergeCell ref="N188:Q188"/>
    <mergeCell ref="F189:I189"/>
    <mergeCell ref="L189:M189"/>
    <mergeCell ref="N189:Q189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79:I179"/>
    <mergeCell ref="L179:M179"/>
    <mergeCell ref="N179:Q179"/>
    <mergeCell ref="F181:I181"/>
    <mergeCell ref="L181:M181"/>
    <mergeCell ref="N181:Q181"/>
    <mergeCell ref="F182:I182"/>
    <mergeCell ref="L182:M182"/>
    <mergeCell ref="N182:Q182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dataValidations count="2">
    <dataValidation type="list" allowBlank="1" showInputMessage="1" showErrorMessage="1" error="Povolené sú hodnoty K, M." sqref="D197:D202">
      <formula1>"K, M"</formula1>
    </dataValidation>
    <dataValidation type="list" allowBlank="1" showInputMessage="1" showErrorMessage="1" error="Povolené sú hodnoty základná, znížená, nulová." sqref="U197:U202">
      <formula1>"základná, znížená, nulová"</formula1>
    </dataValidation>
  </dataValidations>
  <hyperlinks>
    <hyperlink ref="F1:G1" location="C2" display="1) Krycí list rozpočtu"/>
    <hyperlink ref="H1:K1" location="C85" display="2) Rekapitulácia rozpočtu"/>
    <hyperlink ref="L1" location="C12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K2017-05 - Výmena strešne...</vt:lpstr>
      <vt:lpstr>'K2017-05 - Výmena strešne...'!Názvy_tlače</vt:lpstr>
      <vt:lpstr>'Rekapitulácia stavby'!Názvy_tlače</vt:lpstr>
      <vt:lpstr>'K2017-05 - Výmena strešne...'!Oblasť_tlače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dubiel</dc:creator>
  <cp:lastModifiedBy>SU</cp:lastModifiedBy>
  <dcterms:created xsi:type="dcterms:W3CDTF">2017-08-08T07:01:51Z</dcterms:created>
  <dcterms:modified xsi:type="dcterms:W3CDTF">2017-08-08T07:01:59Z</dcterms:modified>
</cp:coreProperties>
</file>