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001 - Rozšírenie garážový..." sheetId="2" r:id="rId2"/>
  </sheets>
  <definedNames>
    <definedName name="_xlnm.Print_Area" localSheetId="0">'Rekapitulácia stavby'!$C$4:$AP$70,'Rekapitulácia stavby'!$C$76:$AP$96</definedName>
    <definedName name="_xlnm.Print_Titles" localSheetId="0">'Rekapitulácia stavby'!$85:$85</definedName>
    <definedName name="_xlnm.Print_Area" localSheetId="1">'001 - Rozšírenie garážový...'!$C$4:$Q$70,'001 - Rozšírenie garážový...'!$C$76:$Q$106,'001 - Rozšírenie garážový...'!$C$112:$Q$174</definedName>
    <definedName name="_xlnm.Print_Titles" localSheetId="1">'001 - Rozšírenie garážový...'!$122:$122</definedName>
  </definedNames>
  <calcPr/>
</workbook>
</file>

<file path=xl/calcChain.xml><?xml version="1.0" encoding="utf-8"?>
<calcChain xmlns="http://schemas.openxmlformats.org/spreadsheetml/2006/main">
  <c i="1" r="AY88"/>
  <c r="AX88"/>
  <c i="2" r="BI174"/>
  <c r="BH174"/>
  <c r="BG174"/>
  <c r="BE174"/>
  <c r="BK174"/>
  <c r="N174"/>
  <c r="BF174"/>
  <c r="BI173"/>
  <c r="BH173"/>
  <c r="BG173"/>
  <c r="BE173"/>
  <c r="BK173"/>
  <c r="N173"/>
  <c r="BF173"/>
  <c r="BI172"/>
  <c r="BH172"/>
  <c r="BG172"/>
  <c r="BE172"/>
  <c r="BK172"/>
  <c r="N172"/>
  <c r="BF172"/>
  <c r="BI171"/>
  <c r="BH171"/>
  <c r="BG171"/>
  <c r="BE171"/>
  <c r="BK171"/>
  <c r="N171"/>
  <c r="BF171"/>
  <c r="BI170"/>
  <c r="BH170"/>
  <c r="BG170"/>
  <c r="BE170"/>
  <c r="BK170"/>
  <c r="BK169"/>
  <c r="N169"/>
  <c r="N170"/>
  <c r="BF170"/>
  <c r="N96"/>
  <c r="BI168"/>
  <c r="BH168"/>
  <c r="BG168"/>
  <c r="BE168"/>
  <c r="AA168"/>
  <c r="Y168"/>
  <c r="W168"/>
  <c r="BK168"/>
  <c r="N168"/>
  <c r="BF168"/>
  <c r="BI167"/>
  <c r="BH167"/>
  <c r="BG167"/>
  <c r="BE167"/>
  <c r="AA167"/>
  <c r="Y167"/>
  <c r="W167"/>
  <c r="BK167"/>
  <c r="N167"/>
  <c r="BF167"/>
  <c r="BI166"/>
  <c r="BH166"/>
  <c r="BG166"/>
  <c r="BE166"/>
  <c r="AA166"/>
  <c r="AA165"/>
  <c r="Y166"/>
  <c r="Y165"/>
  <c r="W166"/>
  <c r="W165"/>
  <c r="BK166"/>
  <c r="BK165"/>
  <c r="N165"/>
  <c r="N166"/>
  <c r="BF166"/>
  <c r="N95"/>
  <c r="BI161"/>
  <c r="BH161"/>
  <c r="BG161"/>
  <c r="BE161"/>
  <c r="AA161"/>
  <c r="AA160"/>
  <c r="AA159"/>
  <c r="Y161"/>
  <c r="Y160"/>
  <c r="Y159"/>
  <c r="W161"/>
  <c r="W160"/>
  <c r="W159"/>
  <c r="BK161"/>
  <c r="BK160"/>
  <c r="N160"/>
  <c r="BK159"/>
  <c r="N159"/>
  <c r="N161"/>
  <c r="BF161"/>
  <c r="N94"/>
  <c r="N93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0"/>
  <c r="BH150"/>
  <c r="BG150"/>
  <c r="BE150"/>
  <c r="AA150"/>
  <c r="Y150"/>
  <c r="W150"/>
  <c r="BK150"/>
  <c r="N150"/>
  <c r="BF150"/>
  <c r="BI146"/>
  <c r="BH146"/>
  <c r="BG146"/>
  <c r="BE146"/>
  <c r="AA146"/>
  <c r="AA145"/>
  <c r="Y146"/>
  <c r="Y145"/>
  <c r="W146"/>
  <c r="W145"/>
  <c r="BK146"/>
  <c r="BK145"/>
  <c r="N145"/>
  <c r="N146"/>
  <c r="BF146"/>
  <c r="N92"/>
  <c r="BI141"/>
  <c r="BH141"/>
  <c r="BG141"/>
  <c r="BE141"/>
  <c r="AA141"/>
  <c r="Y141"/>
  <c r="W141"/>
  <c r="BK141"/>
  <c r="N141"/>
  <c r="BF141"/>
  <c r="BI137"/>
  <c r="BH137"/>
  <c r="BG137"/>
  <c r="BE137"/>
  <c r="AA137"/>
  <c r="AA136"/>
  <c r="Y137"/>
  <c r="Y136"/>
  <c r="W137"/>
  <c r="W136"/>
  <c r="BK137"/>
  <c r="BK136"/>
  <c r="N136"/>
  <c r="N137"/>
  <c r="BF137"/>
  <c r="N91"/>
  <c r="BI130"/>
  <c r="BH130"/>
  <c r="BG130"/>
  <c r="BE130"/>
  <c r="AA130"/>
  <c r="Y130"/>
  <c r="W130"/>
  <c r="BK130"/>
  <c r="N130"/>
  <c r="BF130"/>
  <c r="BI126"/>
  <c r="BH126"/>
  <c r="BG126"/>
  <c r="BE126"/>
  <c r="AA126"/>
  <c r="AA125"/>
  <c r="AA124"/>
  <c r="AA123"/>
  <c r="Y126"/>
  <c r="Y125"/>
  <c r="Y124"/>
  <c r="Y123"/>
  <c r="W126"/>
  <c r="W125"/>
  <c r="W124"/>
  <c r="W123"/>
  <c i="1" r="AU88"/>
  <c i="2" r="BK126"/>
  <c r="BK125"/>
  <c r="N125"/>
  <c r="BK124"/>
  <c r="N124"/>
  <c r="BK123"/>
  <c r="N123"/>
  <c r="N88"/>
  <c r="N126"/>
  <c r="BF126"/>
  <c r="N90"/>
  <c r="N89"/>
  <c r="M120"/>
  <c r="M119"/>
  <c r="F119"/>
  <c r="F117"/>
  <c r="F115"/>
  <c r="BI104"/>
  <c r="BH104"/>
  <c r="BG104"/>
  <c r="BE104"/>
  <c r="N104"/>
  <c r="BF104"/>
  <c r="BI103"/>
  <c r="BH103"/>
  <c r="BG103"/>
  <c r="BE103"/>
  <c r="N103"/>
  <c r="BF103"/>
  <c r="BI102"/>
  <c r="BH102"/>
  <c r="BG102"/>
  <c r="BE102"/>
  <c r="N102"/>
  <c r="BF102"/>
  <c r="BI101"/>
  <c r="BH101"/>
  <c r="BG101"/>
  <c r="BE101"/>
  <c r="N101"/>
  <c r="BF101"/>
  <c r="BI100"/>
  <c r="BH100"/>
  <c r="BG100"/>
  <c r="BE100"/>
  <c r="N100"/>
  <c r="BF100"/>
  <c r="BI99"/>
  <c r="H36"/>
  <c i="1" r="BD88"/>
  <c i="2" r="BH99"/>
  <c r="H35"/>
  <c i="1" r="BC88"/>
  <c i="2" r="BG99"/>
  <c r="H34"/>
  <c i="1" r="BB88"/>
  <c i="2" r="BE99"/>
  <c r="M32"/>
  <c i="1" r="AV88"/>
  <c i="2" r="H32"/>
  <c i="1" r="AZ88"/>
  <c i="2" r="N99"/>
  <c r="N98"/>
  <c r="L106"/>
  <c r="BF99"/>
  <c r="M33"/>
  <c i="1" r="AW88"/>
  <c i="2" r="H33"/>
  <c i="1" r="BA88"/>
  <c i="2" r="M28"/>
  <c i="1" r="AS88"/>
  <c i="2" r="M27"/>
  <c r="M84"/>
  <c r="M83"/>
  <c r="F83"/>
  <c r="F81"/>
  <c r="F79"/>
  <c r="M30"/>
  <c i="1" r="AG88"/>
  <c i="2" r="L38"/>
  <c r="O15"/>
  <c r="E15"/>
  <c r="F120"/>
  <c r="F84"/>
  <c r="O14"/>
  <c r="O9"/>
  <c r="M117"/>
  <c r="M81"/>
  <c r="F6"/>
  <c r="F114"/>
  <c r="F78"/>
  <c i="1" r="CK94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4"/>
  <c r="CD94"/>
  <c r="AV94"/>
  <c r="BY94"/>
  <c r="AN94"/>
  <c r="AG93"/>
  <c r="CD93"/>
  <c r="AV93"/>
  <c r="BY93"/>
  <c r="AN93"/>
  <c r="AG92"/>
  <c r="CD92"/>
  <c r="AV92"/>
  <c r="BY92"/>
  <c r="AN92"/>
  <c r="AG91"/>
  <c r="AG90"/>
  <c r="AK27"/>
  <c r="AG96"/>
  <c r="CD91"/>
  <c r="W31"/>
  <c r="AV91"/>
  <c r="BY91"/>
  <c r="AK31"/>
  <c r="AN91"/>
  <c r="AN90"/>
  <c r="AT88"/>
  <c r="AN88"/>
  <c r="AN87"/>
  <c r="AN96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<sst xmlns="http://schemas.openxmlformats.org/spreadsheetml/2006/main">
  <si>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</si>
  <si>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Hárok obsahuje:</t>
  </si>
  <si>
    <t>1) Súhrnný list stavby</t>
  </si>
  <si>
    <t>2) Rekapitulácia objektov</t>
  </si>
  <si>
    <t>2.0</t>
  </si>
  <si>
    <t>ZAMOK</t>
  </si>
  <si>
    <t>False</t>
  </si>
  <si>
    <t>optimalizované pre tlač zostáv vo formáte A4 - na výšku</t>
  </si>
  <si>
    <t xml:space="preserve">&gt;&gt;  skryté stĺpce  &lt;&lt;</t>
  </si>
  <si>
    <t>0,001</t>
  </si>
  <si>
    <t>20</t>
  </si>
  <si>
    <t>SÚHRNNÝ LIST STAVBY</t>
  </si>
  <si>
    <t xml:space="preserve">v ---  nižšie sa nachádzajú doplnkové a pomocné údaje k zostavám  --- v</t>
  </si>
  <si>
    <t>Návod na vyplnenie</t>
  </si>
  <si>
    <t>Kód:</t>
  </si>
  <si>
    <t>K2017-08</t>
  </si>
  <si>
    <t xml:space="preserve"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</si>
  <si>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</si>
  <si>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hasičskej zbrojnice v Podolínci</t>
  </si>
  <si>
    <t>JKSO:</t>
  </si>
  <si>
    <t/>
  </si>
  <si>
    <t>KS:</t>
  </si>
  <si>
    <t>Miesto:</t>
  </si>
  <si>
    <t xml:space="preserve"> </t>
  </si>
  <si>
    <t>Dátum:</t>
  </si>
  <si>
    <t>24. 8. 2017</t>
  </si>
  <si>
    <t>Objednávateľ:</t>
  </si>
  <si>
    <t>IČO:</t>
  </si>
  <si>
    <t>00330132</t>
  </si>
  <si>
    <t>Mesto Podolínec</t>
  </si>
  <si>
    <t>IČO DPH:</t>
  </si>
  <si>
    <t>Zhotoviteľ:</t>
  </si>
  <si>
    <t>Vyplň údaj</t>
  </si>
  <si>
    <t>Projektant:</t>
  </si>
  <si>
    <t>45371415</t>
  </si>
  <si>
    <t>Projekčná kancelária Archa s.r.o.</t>
  </si>
  <si>
    <t>True</t>
  </si>
  <si>
    <t>0,01</t>
  </si>
  <si>
    <t>Spracovateľ:</t>
  </si>
  <si>
    <t>Ing. Vladimír Dubjel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</si>
  <si>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</si>
  <si>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</si>
  <si>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</si>
  <si>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</si>
  <si>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</si>
  <si>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</si>
  <si>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</si>
  <si>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</si>
  <si>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</si>
  <si>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</si>
  <si>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</si>
  <si>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</si>
  <si>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</si>
  <si>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</si>
  <si>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</si>
  <si>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</si>
  <si>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</si>
  <si>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</si>
  <si>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</si>
  <si>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</si>
  <si>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</si>
  <si>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</si>
  <si>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</si>
  <si>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</si>
  <si>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</si>
  <si>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</si>
  <si>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</si>
  <si>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</si>
  <si>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</si>
  <si>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</si>
  <si>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</si>
  <si>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</si>
  <si>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</si>
  <si>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</si>
  <si>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</si>
  <si>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</si>
  <si>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</si>
  <si>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</si>
  <si>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</si>
  <si>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</si>
  <si>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</si>
  <si>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</si>
  <si>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</si>
  <si>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{3cbae081-190f-41b9-aee8-8be3163416c6}</t>
  </si>
  <si>
    <t>{00000000-0000-0000-0000-000000000000}</t>
  </si>
  <si>
    <t>/</t>
  </si>
  <si>
    <t>001</t>
  </si>
  <si>
    <t>Rozšírenie garážových vrát</t>
  </si>
  <si>
    <t>1</t>
  </si>
  <si>
    <t>{33243f24-c849-4879-a125-7955582cba64}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</si>
  <si>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</si>
  <si>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</si>
  <si>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</si>
  <si>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</si>
  <si>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</si>
  <si>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</si>
  <si>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</si>
  <si>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</si>
  <si>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</si>
  <si>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</si>
  <si>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</si>
  <si>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</si>
  <si>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</si>
  <si>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</si>
  <si>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</si>
  <si>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</si>
  <si>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001 - Rozšírenie garážových vrát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</si>
  <si>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</si>
  <si>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</si>
  <si>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</si>
  <si>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</si>
  <si>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</si>
  <si>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</si>
  <si>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</si>
  <si>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</si>
  <si>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</si>
  <si>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</si>
  <si>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</si>
  <si>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762 - Konštrukcie tesárske</t>
  </si>
  <si>
    <t xml:space="preserve">    766 - Konštrukcie stolárske</t>
  </si>
  <si>
    <t xml:space="preserve"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</si>
  <si>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</si>
  <si>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</si>
  <si>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</si>
  <si>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</si>
  <si>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</si>
  <si>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</si>
  <si>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</si>
  <si>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</si>
  <si>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</si>
  <si>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</si>
  <si>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</si>
  <si>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</si>
  <si>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</si>
  <si>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</si>
  <si>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</si>
  <si>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</si>
  <si>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</si>
  <si>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</si>
  <si>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</si>
  <si>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</si>
  <si>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</si>
  <si>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</si>
  <si>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</si>
  <si>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</si>
  <si>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</si>
  <si>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</si>
  <si>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317944313</t>
  </si>
  <si>
    <t>Valcované nosníky dodatočne osadzované do pripravených otvorov bez zamurovania hláv č.14 až 22</t>
  </si>
  <si>
    <t>t</t>
  </si>
  <si>
    <t>4</t>
  </si>
  <si>
    <t>1978085573</t>
  </si>
  <si>
    <t>oceľový stlp jakel 200x200x8</t>
  </si>
  <si>
    <t>VV</t>
  </si>
  <si>
    <t>56,96*3,8*0,001</t>
  </si>
  <si>
    <t>Súčet</t>
  </si>
  <si>
    <t>317944315</t>
  </si>
  <si>
    <t>Valcované nosníky dodatočne osadzované do pripravených otvorov bez zamurovania hláv č.24 a viac</t>
  </si>
  <si>
    <t>481886176</t>
  </si>
  <si>
    <t>preklad nad bránami HEB 240</t>
  </si>
  <si>
    <t>83,2*7*0,001</t>
  </si>
  <si>
    <t>ocelová zarubňa U240</t>
  </si>
  <si>
    <t>22,3*3,8*2*0,001</t>
  </si>
  <si>
    <t>3</t>
  </si>
  <si>
    <t>615481111</t>
  </si>
  <si>
    <t>Pokrytie valcovaných nosníkov rabicovým pletivom</t>
  </si>
  <si>
    <t>m2</t>
  </si>
  <si>
    <t>936464770</t>
  </si>
  <si>
    <t>7*0,8</t>
  </si>
  <si>
    <t>622460213</t>
  </si>
  <si>
    <t>Vonkajšia omietka stien vápenná jadrová (hrubá), hr. 20 mm</t>
  </si>
  <si>
    <t>-1058401058</t>
  </si>
  <si>
    <t>omietnutie rabicového pletiva</t>
  </si>
  <si>
    <t>6,7*0,8</t>
  </si>
  <si>
    <t>5</t>
  </si>
  <si>
    <t>962032314</t>
  </si>
  <si>
    <t xml:space="preserve">Búranie pilierov tehlových na akúkoľvek maltu,  -1,80000t</t>
  </si>
  <si>
    <t>m3</t>
  </si>
  <si>
    <t>-1896467216</t>
  </si>
  <si>
    <t>pilier medzi bránami</t>
  </si>
  <si>
    <t>0,5*0,69*3,775</t>
  </si>
  <si>
    <t>6</t>
  </si>
  <si>
    <t>968062559</t>
  </si>
  <si>
    <t xml:space="preserve">Vybúranie drevených vrát plochy nad 5 m2,  -0,05200t</t>
  </si>
  <si>
    <t>-1181602437</t>
  </si>
  <si>
    <t>3,175*3,7*2</t>
  </si>
  <si>
    <t>7</t>
  </si>
  <si>
    <t>975048111</t>
  </si>
  <si>
    <t>Príplatok za každý ďalší 1 m v. podchytenia nad 3, 50 m a jeho zaťaženia hmotnosťou do 750 kg/m</t>
  </si>
  <si>
    <t>m</t>
  </si>
  <si>
    <t>864970163</t>
  </si>
  <si>
    <t>8</t>
  </si>
  <si>
    <t>979011111</t>
  </si>
  <si>
    <t>Zvislá doprava sutiny a vybúraných hmôt za prvé podlažie nad alebo pod základným podlažím</t>
  </si>
  <si>
    <t>166394158</t>
  </si>
  <si>
    <t>9</t>
  </si>
  <si>
    <t>979081111</t>
  </si>
  <si>
    <t>Odvoz sutiny a vybúraných hmôt na skládku do 1 km</t>
  </si>
  <si>
    <t>802988066</t>
  </si>
  <si>
    <t>10</t>
  </si>
  <si>
    <t>979081121</t>
  </si>
  <si>
    <t>Odvoz sutiny a vybúraných hmôt na skládku za každý ďalší 1 km</t>
  </si>
  <si>
    <t>1060485110</t>
  </si>
  <si>
    <t>11</t>
  </si>
  <si>
    <t>979082111</t>
  </si>
  <si>
    <t>Vnútrostavenisková doprava sutiny a vybúraných hmôt do 10 m</t>
  </si>
  <si>
    <t>797974970</t>
  </si>
  <si>
    <t>12</t>
  </si>
  <si>
    <t>979089012</t>
  </si>
  <si>
    <t>Poplatok za skladovanie - betón, tehly, dlaždice (17 01 ), ostatné</t>
  </si>
  <si>
    <t>490557688</t>
  </si>
  <si>
    <t>13</t>
  </si>
  <si>
    <t>762822830</t>
  </si>
  <si>
    <t xml:space="preserve">Demontáž stropnic z reziva prierezovej plochy 288 - 450cm2,  -0.02500t</t>
  </si>
  <si>
    <t>16</t>
  </si>
  <si>
    <t>-373536354</t>
  </si>
  <si>
    <t>demontáž dreveného prekladu nad vrátami</t>
  </si>
  <si>
    <t>14</t>
  </si>
  <si>
    <t>766698111</t>
  </si>
  <si>
    <t xml:space="preserve">Montáž garážových vrát  otváracích dvojkrídlových s oceľovou zárubňou</t>
  </si>
  <si>
    <t>ks</t>
  </si>
  <si>
    <t>1692843938</t>
  </si>
  <si>
    <t>15</t>
  </si>
  <si>
    <t>M</t>
  </si>
  <si>
    <t>6117201.Z1</t>
  </si>
  <si>
    <t>Garážová brána kazetová, 3175x3700, dvojité tesnenie, hliníkový prah, závesy, trojbodový, bezpečnostný zámok, zárubňa</t>
  </si>
  <si>
    <t>32</t>
  </si>
  <si>
    <t>-1220938603</t>
  </si>
  <si>
    <t>998766202</t>
  </si>
  <si>
    <t>Presun hmot pre konštrukcie stolárske v objektoch výšky nad 6 do 12 m</t>
  </si>
  <si>
    <t>%</t>
  </si>
  <si>
    <t>254106832</t>
  </si>
  <si>
    <t>VP - Práce naviac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</si>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</sst>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0" fillId="0" borderId="5" xfId="0" applyBorder="1" applyProtection="1"/>
    <xf numFmtId="0" fontId="17" fillId="0" borderId="0" xfId="0" applyFont="1" applyAlignment="1">
      <alignment horizontal="left" vertical="center"/>
    </xf>
    <xf numFmtId="0" fontId="0" fillId="0" borderId="0" xfId="0" applyBorder="1" applyProtection="1"/>
    <xf numFmtId="0" fontId="18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9" fillId="0" borderId="0" xfId="0" applyFont="1" applyAlignment="1">
      <alignment horizontal="left" vertical="center" wrapText="1"/>
    </xf>
    <xf numFmtId="0" fontId="3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 wrapText="1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6" xfId="0" applyBorder="1" applyProtection="1"/>
    <xf numFmtId="0" fontId="20" fillId="0" borderId="0" xfId="0" applyFont="1" applyBorder="1" applyAlignment="1" applyProtection="1">
      <alignment horizontal="left" vertical="center"/>
    </xf>
    <xf numFmtId="4" fontId="12" fillId="0" borderId="0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21" fillId="0" borderId="7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4" fontId="21" fillId="0" borderId="7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4" fontId="19" fillId="0" borderId="0" xfId="0" applyNumberFormat="1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0" fillId="5" borderId="9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left" vertical="center"/>
    </xf>
    <xf numFmtId="4" fontId="3" fillId="5" borderId="9" xfId="0" applyNumberFormat="1" applyFont="1" applyFill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2" fillId="0" borderId="11" xfId="0" applyFont="1" applyBorder="1" applyAlignment="1" applyProtection="1">
      <alignment horizontal="left"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Border="1" applyProtection="1"/>
    <xf numFmtId="0" fontId="0" fillId="0" borderId="15" xfId="0" applyBorder="1" applyProtection="1"/>
    <xf numFmtId="0" fontId="23" fillId="0" borderId="16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horizontal="left" vertical="center"/>
    </xf>
    <xf numFmtId="0" fontId="0" fillId="0" borderId="18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0" borderId="14" xfId="0" applyFont="1" applyBorder="1" applyAlignment="1" applyProtection="1">
      <alignment horizontal="left" vertical="center"/>
    </xf>
    <xf numFmtId="0" fontId="0" fillId="0" borderId="15" xfId="0" applyFont="1" applyBorder="1" applyAlignment="1" applyProtection="1">
      <alignment vertical="center"/>
    </xf>
    <xf numFmtId="0" fontId="2" fillId="6" borderId="8" xfId="0" applyFont="1" applyFill="1" applyBorder="1" applyAlignment="1" applyProtection="1">
      <alignment horizontal="center" vertical="center"/>
    </xf>
    <xf numFmtId="0" fontId="2" fillId="6" borderId="9" xfId="0" applyFont="1" applyFill="1" applyBorder="1" applyAlignment="1" applyProtection="1">
      <alignment horizontal="left" vertical="center"/>
    </xf>
    <xf numFmtId="0" fontId="0" fillId="6" borderId="9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18" fillId="0" borderId="22" xfId="0" applyFont="1" applyBorder="1" applyAlignment="1" applyProtection="1">
      <alignment horizontal="center" vertical="center" wrapText="1"/>
    </xf>
    <xf numFmtId="0" fontId="18" fillId="0" borderId="23" xfId="0" applyFont="1" applyBorder="1" applyAlignment="1" applyProtection="1">
      <alignment horizontal="center" vertical="center" wrapText="1"/>
    </xf>
    <xf numFmtId="0" fontId="18" fillId="0" borderId="24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horizontal="right" vertical="center"/>
    </xf>
    <xf numFmtId="4" fontId="26" fillId="0" borderId="0" xfId="0" applyNumberFormat="1" applyFont="1" applyBorder="1" applyAlignment="1" applyProtection="1">
      <alignment vertical="center"/>
    </xf>
    <xf numFmtId="4" fontId="25" fillId="0" borderId="14" xfId="0" applyNumberFormat="1" applyFont="1" applyBorder="1" applyAlignment="1" applyProtection="1">
      <alignment vertical="center"/>
    </xf>
    <xf numFmtId="4" fontId="25" fillId="0" borderId="0" xfId="0" applyNumberFormat="1" applyFont="1" applyBorder="1" applyAlignment="1" applyProtection="1">
      <alignment vertical="center"/>
    </xf>
    <xf numFmtId="166" fontId="25" fillId="0" borderId="0" xfId="0" applyNumberFormat="1" applyFont="1" applyBorder="1" applyAlignment="1" applyProtection="1">
      <alignment vertical="center"/>
    </xf>
    <xf numFmtId="4" fontId="25" fillId="0" borderId="15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31" fillId="0" borderId="16" xfId="0" applyNumberFormat="1" applyFont="1" applyBorder="1" applyAlignment="1" applyProtection="1">
      <alignment vertical="center"/>
    </xf>
    <xf numFmtId="4" fontId="31" fillId="0" borderId="17" xfId="0" applyNumberFormat="1" applyFont="1" applyBorder="1" applyAlignment="1" applyProtection="1">
      <alignment vertical="center"/>
    </xf>
    <xf numFmtId="166" fontId="31" fillId="0" borderId="17" xfId="0" applyNumberFormat="1" applyFont="1" applyBorder="1" applyAlignment="1" applyProtection="1">
      <alignment vertical="center"/>
    </xf>
    <xf numFmtId="4" fontId="31" fillId="0" borderId="18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 applyProtection="1">
      <alignment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 applyProtection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 applyProtection="1">
      <alignment vertical="center"/>
    </xf>
    <xf numFmtId="0" fontId="26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</xf>
    <xf numFmtId="4" fontId="26" fillId="6" borderId="0" xfId="0" applyNumberFormat="1" applyFont="1" applyFill="1" applyBorder="1" applyAlignment="1" applyProtection="1">
      <alignment vertical="center"/>
    </xf>
    <xf numFmtId="0" fontId="0" fillId="2" borderId="0" xfId="0" applyFill="1" applyProtection="1"/>
    <xf numFmtId="0" fontId="14" fillId="2" borderId="0" xfId="1" applyFont="1" applyFill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4" fontId="1" fillId="0" borderId="0" xfId="0" applyNumberFormat="1" applyFont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right" vertical="center"/>
    </xf>
    <xf numFmtId="0" fontId="3" fillId="6" borderId="9" xfId="0" applyFont="1" applyFill="1" applyBorder="1" applyAlignment="1" applyProtection="1">
      <alignment horizontal="center" vertical="center"/>
    </xf>
    <xf numFmtId="4" fontId="3" fillId="6" borderId="9" xfId="0" applyNumberFormat="1" applyFont="1" applyFill="1" applyBorder="1" applyAlignment="1" applyProtection="1">
      <alignment vertical="center"/>
    </xf>
    <xf numFmtId="4" fontId="3" fillId="6" borderId="10" xfId="0" applyNumberFormat="1" applyFont="1" applyFill="1" applyBorder="1" applyAlignment="1" applyProtection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left" vertical="center"/>
    </xf>
    <xf numFmtId="4" fontId="32" fillId="0" borderId="0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67" fontId="5" fillId="0" borderId="0" xfId="0" applyNumberFormat="1" applyFont="1" applyBorder="1" applyAlignment="1" applyProtection="1"/>
    <xf numFmtId="4" fontId="33" fillId="0" borderId="0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18" fillId="0" borderId="2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23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167" fontId="26" fillId="0" borderId="12" xfId="0" applyNumberFormat="1" applyFont="1" applyBorder="1" applyAlignment="1" applyProtection="1"/>
    <xf numFmtId="167" fontId="3" fillId="0" borderId="12" xfId="0" applyNumberFormat="1" applyFont="1" applyBorder="1" applyAlignment="1" applyProtection="1">
      <alignment vertical="center"/>
    </xf>
    <xf numFmtId="166" fontId="34" fillId="0" borderId="12" xfId="0" applyNumberFormat="1" applyFont="1" applyBorder="1" applyAlignment="1" applyProtection="1"/>
    <xf numFmtId="166" fontId="34" fillId="0" borderId="13" xfId="0" applyNumberFormat="1" applyFont="1" applyBorder="1" applyAlignment="1" applyProtection="1"/>
    <xf numFmtId="167" fontId="35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Border="1" applyAlignment="1" applyProtection="1"/>
    <xf numFmtId="0" fontId="5" fillId="0" borderId="0" xfId="0" applyFont="1" applyBorder="1" applyAlignment="1" applyProtection="1">
      <alignment horizontal="left"/>
    </xf>
    <xf numFmtId="167" fontId="5" fillId="0" borderId="0" xfId="0" applyNumberFormat="1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7" fillId="0" borderId="14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 applyProtection="1">
      <alignment horizontal="left"/>
    </xf>
    <xf numFmtId="167" fontId="6" fillId="0" borderId="17" xfId="0" applyNumberFormat="1" applyFont="1" applyBorder="1" applyAlignment="1" applyProtection="1"/>
    <xf numFmtId="167" fontId="6" fillId="0" borderId="17" xfId="0" applyNumberFormat="1" applyFont="1" applyBorder="1" applyAlignment="1" applyProtection="1">
      <alignment vertical="center"/>
    </xf>
    <xf numFmtId="0" fontId="0" fillId="0" borderId="25" xfId="0" applyFont="1" applyBorder="1" applyAlignment="1" applyProtection="1">
      <alignment horizontal="center" vertical="center"/>
    </xf>
    <xf numFmtId="49" fontId="0" fillId="0" borderId="25" xfId="0" applyNumberFormat="1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left" vertical="center" wrapText="1"/>
    </xf>
    <xf numFmtId="0" fontId="0" fillId="0" borderId="25" xfId="0" applyFont="1" applyBorder="1" applyAlignment="1" applyProtection="1">
      <alignment horizontal="center" vertical="center" wrapText="1"/>
    </xf>
    <xf numFmtId="167" fontId="0" fillId="0" borderId="25" xfId="0" applyNumberFormat="1" applyFont="1" applyBorder="1" applyAlignment="1" applyProtection="1">
      <alignment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 applyProtection="1">
      <alignment vertical="center"/>
    </xf>
    <xf numFmtId="166" fontId="1" fillId="0" borderId="15" xfId="0" applyNumberFormat="1" applyFont="1" applyBorder="1" applyAlignment="1" applyProtection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 wrapText="1"/>
    </xf>
    <xf numFmtId="167" fontId="9" fillId="0" borderId="0" xfId="0" applyNumberFormat="1" applyFont="1" applyBorder="1" applyAlignment="1" applyProtection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vertical="center"/>
    </xf>
    <xf numFmtId="167" fontId="5" fillId="0" borderId="12" xfId="0" applyNumberFormat="1" applyFont="1" applyBorder="1" applyAlignment="1" applyProtection="1"/>
    <xf numFmtId="167" fontId="5" fillId="0" borderId="12" xfId="0" applyNumberFormat="1" applyFont="1" applyBorder="1" applyAlignment="1" applyProtection="1">
      <alignment vertical="center"/>
    </xf>
    <xf numFmtId="0" fontId="36" fillId="0" borderId="25" xfId="0" applyFont="1" applyBorder="1" applyAlignment="1" applyProtection="1">
      <alignment horizontal="center" vertical="center"/>
    </xf>
    <xf numFmtId="49" fontId="36" fillId="0" borderId="25" xfId="0" applyNumberFormat="1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left" vertical="center" wrapText="1"/>
    </xf>
    <xf numFmtId="0" fontId="36" fillId="0" borderId="25" xfId="0" applyFont="1" applyBorder="1" applyAlignment="1" applyProtection="1">
      <alignment horizontal="center" vertical="center" wrapText="1"/>
    </xf>
    <xf numFmtId="167" fontId="36" fillId="0" borderId="25" xfId="0" applyNumberFormat="1" applyFont="1" applyBorder="1" applyAlignment="1" applyProtection="1">
      <alignment vertical="center"/>
    </xf>
    <xf numFmtId="167" fontId="36" fillId="4" borderId="25" xfId="0" applyNumberFormat="1" applyFont="1" applyFill="1" applyBorder="1" applyAlignment="1" applyProtection="1">
      <alignment vertical="center"/>
      <protection locked="0"/>
    </xf>
    <xf numFmtId="167" fontId="36" fillId="4" borderId="25" xfId="0" applyNumberFormat="1" applyFont="1" applyFill="1" applyBorder="1" applyAlignment="1" applyProtection="1">
      <alignment vertical="center"/>
    </xf>
    <xf numFmtId="167" fontId="5" fillId="0" borderId="23" xfId="0" applyNumberFormat="1" applyFont="1" applyBorder="1" applyAlignment="1" applyProtection="1"/>
    <xf numFmtId="167" fontId="5" fillId="0" borderId="23" xfId="0" applyNumberFormat="1" applyFont="1" applyBorder="1" applyAlignment="1" applyProtection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ht="36.96" customHeight="1">
      <c r="C2" s="20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R2" s="22" t="s">
        <v>8</v>
      </c>
      <c r="BS2" s="23" t="s">
        <v>9</v>
      </c>
      <c r="BT2" s="23" t="s">
        <v>10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10</v>
      </c>
    </row>
    <row r="4" ht="36.96" customHeight="1">
      <c r="B4" s="27"/>
      <c r="C4" s="28" t="s">
        <v>11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30"/>
      <c r="AS4" s="21" t="s">
        <v>12</v>
      </c>
      <c r="BE4" s="31" t="s">
        <v>13</v>
      </c>
      <c r="BS4" s="23" t="s">
        <v>9</v>
      </c>
    </row>
    <row r="5" ht="14.4" customHeight="1">
      <c r="B5" s="27"/>
      <c r="C5" s="32"/>
      <c r="D5" s="33" t="s">
        <v>14</v>
      </c>
      <c r="E5" s="32"/>
      <c r="F5" s="32"/>
      <c r="G5" s="32"/>
      <c r="H5" s="32"/>
      <c r="I5" s="32"/>
      <c r="J5" s="32"/>
      <c r="K5" s="34" t="s">
        <v>15</v>
      </c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0"/>
      <c r="BE5" s="35" t="s">
        <v>16</v>
      </c>
      <c r="BS5" s="23" t="s">
        <v>9</v>
      </c>
    </row>
    <row r="6" ht="36.96" customHeight="1">
      <c r="B6" s="27"/>
      <c r="C6" s="32"/>
      <c r="D6" s="36" t="s">
        <v>17</v>
      </c>
      <c r="E6" s="32"/>
      <c r="F6" s="32"/>
      <c r="G6" s="32"/>
      <c r="H6" s="32"/>
      <c r="I6" s="32"/>
      <c r="J6" s="32"/>
      <c r="K6" s="37" t="s">
        <v>18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0"/>
      <c r="BE6" s="38"/>
      <c r="BS6" s="23" t="s">
        <v>9</v>
      </c>
    </row>
    <row r="7" ht="14.4" customHeight="1">
      <c r="B7" s="27"/>
      <c r="C7" s="32"/>
      <c r="D7" s="39" t="s">
        <v>19</v>
      </c>
      <c r="E7" s="32"/>
      <c r="F7" s="32"/>
      <c r="G7" s="32"/>
      <c r="H7" s="32"/>
      <c r="I7" s="32"/>
      <c r="J7" s="32"/>
      <c r="K7" s="34" t="s">
        <v>20</v>
      </c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9" t="s">
        <v>21</v>
      </c>
      <c r="AL7" s="32"/>
      <c r="AM7" s="32"/>
      <c r="AN7" s="34" t="s">
        <v>20</v>
      </c>
      <c r="AO7" s="32"/>
      <c r="AP7" s="32"/>
      <c r="AQ7" s="30"/>
      <c r="BE7" s="38"/>
      <c r="BS7" s="23" t="s">
        <v>9</v>
      </c>
    </row>
    <row r="8" ht="14.4" customHeight="1">
      <c r="B8" s="27"/>
      <c r="C8" s="32"/>
      <c r="D8" s="39" t="s">
        <v>22</v>
      </c>
      <c r="E8" s="32"/>
      <c r="F8" s="32"/>
      <c r="G8" s="32"/>
      <c r="H8" s="32"/>
      <c r="I8" s="32"/>
      <c r="J8" s="32"/>
      <c r="K8" s="34" t="s">
        <v>23</v>
      </c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9" t="s">
        <v>24</v>
      </c>
      <c r="AL8" s="32"/>
      <c r="AM8" s="32"/>
      <c r="AN8" s="40" t="s">
        <v>25</v>
      </c>
      <c r="AO8" s="32"/>
      <c r="AP8" s="32"/>
      <c r="AQ8" s="30"/>
      <c r="BE8" s="38"/>
      <c r="BS8" s="23" t="s">
        <v>9</v>
      </c>
    </row>
    <row r="9" ht="14.4" customHeight="1">
      <c r="B9" s="27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0"/>
      <c r="BE9" s="38"/>
      <c r="BS9" s="23" t="s">
        <v>9</v>
      </c>
    </row>
    <row r="10" ht="14.4" customHeight="1">
      <c r="B10" s="27"/>
      <c r="C10" s="32"/>
      <c r="D10" s="39" t="s">
        <v>26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9" t="s">
        <v>27</v>
      </c>
      <c r="AL10" s="32"/>
      <c r="AM10" s="32"/>
      <c r="AN10" s="34" t="s">
        <v>28</v>
      </c>
      <c r="AO10" s="32"/>
      <c r="AP10" s="32"/>
      <c r="AQ10" s="30"/>
      <c r="BE10" s="38"/>
      <c r="BS10" s="23" t="s">
        <v>9</v>
      </c>
    </row>
    <row r="11" ht="18.48" customHeight="1">
      <c r="B11" s="27"/>
      <c r="C11" s="32"/>
      <c r="D11" s="32"/>
      <c r="E11" s="34" t="s">
        <v>29</v>
      </c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9" t="s">
        <v>30</v>
      </c>
      <c r="AL11" s="32"/>
      <c r="AM11" s="32"/>
      <c r="AN11" s="34" t="s">
        <v>20</v>
      </c>
      <c r="AO11" s="32"/>
      <c r="AP11" s="32"/>
      <c r="AQ11" s="30"/>
      <c r="BE11" s="38"/>
      <c r="BS11" s="23" t="s">
        <v>9</v>
      </c>
    </row>
    <row r="12" ht="6.96" customHeight="1">
      <c r="B12" s="27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0"/>
      <c r="BE12" s="38"/>
      <c r="BS12" s="23" t="s">
        <v>9</v>
      </c>
    </row>
    <row r="13" ht="14.4" customHeight="1">
      <c r="B13" s="27"/>
      <c r="C13" s="32"/>
      <c r="D13" s="39" t="s">
        <v>31</v>
      </c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9" t="s">
        <v>27</v>
      </c>
      <c r="AL13" s="32"/>
      <c r="AM13" s="32"/>
      <c r="AN13" s="41" t="s">
        <v>32</v>
      </c>
      <c r="AO13" s="32"/>
      <c r="AP13" s="32"/>
      <c r="AQ13" s="30"/>
      <c r="BE13" s="38"/>
      <c r="BS13" s="23" t="s">
        <v>9</v>
      </c>
    </row>
    <row r="14">
      <c r="B14" s="27"/>
      <c r="C14" s="32"/>
      <c r="D14" s="32"/>
      <c r="E14" s="41" t="s">
        <v>32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39" t="s">
        <v>30</v>
      </c>
      <c r="AL14" s="32"/>
      <c r="AM14" s="32"/>
      <c r="AN14" s="41" t="s">
        <v>32</v>
      </c>
      <c r="AO14" s="32"/>
      <c r="AP14" s="32"/>
      <c r="AQ14" s="30"/>
      <c r="BE14" s="38"/>
      <c r="BS14" s="23" t="s">
        <v>9</v>
      </c>
    </row>
    <row r="15" ht="6.96" customHeight="1">
      <c r="B15" s="27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0"/>
      <c r="BE15" s="38"/>
      <c r="BS15" s="23" t="s">
        <v>6</v>
      </c>
    </row>
    <row r="16" ht="14.4" customHeight="1">
      <c r="B16" s="27"/>
      <c r="C16" s="32"/>
      <c r="D16" s="39" t="s">
        <v>33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9" t="s">
        <v>27</v>
      </c>
      <c r="AL16" s="32"/>
      <c r="AM16" s="32"/>
      <c r="AN16" s="34" t="s">
        <v>34</v>
      </c>
      <c r="AO16" s="32"/>
      <c r="AP16" s="32"/>
      <c r="AQ16" s="30"/>
      <c r="BE16" s="38"/>
      <c r="BS16" s="23" t="s">
        <v>6</v>
      </c>
    </row>
    <row r="17" ht="18.48" customHeight="1">
      <c r="B17" s="27"/>
      <c r="C17" s="32"/>
      <c r="D17" s="32"/>
      <c r="E17" s="34" t="s">
        <v>35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9" t="s">
        <v>30</v>
      </c>
      <c r="AL17" s="32"/>
      <c r="AM17" s="32"/>
      <c r="AN17" s="34" t="s">
        <v>20</v>
      </c>
      <c r="AO17" s="32"/>
      <c r="AP17" s="32"/>
      <c r="AQ17" s="30"/>
      <c r="BE17" s="38"/>
      <c r="BS17" s="23" t="s">
        <v>36</v>
      </c>
    </row>
    <row r="18" ht="6.96" customHeight="1">
      <c r="B18" s="27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0"/>
      <c r="BE18" s="38"/>
      <c r="BS18" s="23" t="s">
        <v>37</v>
      </c>
    </row>
    <row r="19" ht="14.4" customHeight="1">
      <c r="B19" s="27"/>
      <c r="C19" s="32"/>
      <c r="D19" s="39" t="s">
        <v>38</v>
      </c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9" t="s">
        <v>27</v>
      </c>
      <c r="AL19" s="32"/>
      <c r="AM19" s="32"/>
      <c r="AN19" s="34" t="s">
        <v>20</v>
      </c>
      <c r="AO19" s="32"/>
      <c r="AP19" s="32"/>
      <c r="AQ19" s="30"/>
      <c r="BE19" s="38"/>
      <c r="BS19" s="23" t="s">
        <v>37</v>
      </c>
    </row>
    <row r="20" ht="18.48" customHeight="1">
      <c r="B20" s="27"/>
      <c r="C20" s="32"/>
      <c r="D20" s="32"/>
      <c r="E20" s="34" t="s">
        <v>39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9" t="s">
        <v>30</v>
      </c>
      <c r="AL20" s="32"/>
      <c r="AM20" s="32"/>
      <c r="AN20" s="34" t="s">
        <v>20</v>
      </c>
      <c r="AO20" s="32"/>
      <c r="AP20" s="32"/>
      <c r="AQ20" s="30"/>
      <c r="BE20" s="38"/>
    </row>
    <row r="21" ht="6.96" customHeight="1">
      <c r="B21" s="27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0"/>
      <c r="BE21" s="38"/>
    </row>
    <row r="22">
      <c r="B22" s="27"/>
      <c r="C22" s="32"/>
      <c r="D22" s="39" t="s">
        <v>40</v>
      </c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0"/>
      <c r="BE22" s="38"/>
    </row>
    <row r="23" ht="16.5" customHeight="1">
      <c r="B23" s="27"/>
      <c r="C23" s="32"/>
      <c r="D23" s="32"/>
      <c r="E23" s="43" t="s">
        <v>20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32"/>
      <c r="AP23" s="32"/>
      <c r="AQ23" s="30"/>
      <c r="BE23" s="38"/>
    </row>
    <row r="24" ht="6.96" customHeight="1">
      <c r="B24" s="27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0"/>
      <c r="BE24" s="38"/>
    </row>
    <row r="25" ht="6.96" customHeight="1">
      <c r="B25" s="27"/>
      <c r="C25" s="32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32"/>
      <c r="AQ25" s="30"/>
      <c r="BE25" s="38"/>
    </row>
    <row r="26" ht="14.4" customHeight="1">
      <c r="B26" s="27"/>
      <c r="C26" s="32"/>
      <c r="D26" s="45" t="s">
        <v>41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46">
        <f>ROUND(AG87,2)</f>
        <v>0</v>
      </c>
      <c r="AL26" s="32"/>
      <c r="AM26" s="32"/>
      <c r="AN26" s="32"/>
      <c r="AO26" s="32"/>
      <c r="AP26" s="32"/>
      <c r="AQ26" s="30"/>
      <c r="BE26" s="38"/>
    </row>
    <row r="27" ht="14.4" customHeight="1">
      <c r="B27" s="27"/>
      <c r="C27" s="32"/>
      <c r="D27" s="45" t="s">
        <v>42</v>
      </c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46">
        <f>ROUND(AG90,2)</f>
        <v>0</v>
      </c>
      <c r="AL27" s="46"/>
      <c r="AM27" s="46"/>
      <c r="AN27" s="46"/>
      <c r="AO27" s="46"/>
      <c r="AP27" s="32"/>
      <c r="AQ27" s="30"/>
      <c r="BE27" s="38"/>
    </row>
    <row r="28" s="1" customFormat="1" ht="6.96" customHeight="1">
      <c r="B28" s="47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9"/>
      <c r="BE28" s="38"/>
    </row>
    <row r="29" s="1" customFormat="1" ht="25.92" customHeight="1">
      <c r="B29" s="47"/>
      <c r="C29" s="48"/>
      <c r="D29" s="50" t="s">
        <v>43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2">
        <f>ROUND(AK26+AK27,2)</f>
        <v>0</v>
      </c>
      <c r="AL29" s="51"/>
      <c r="AM29" s="51"/>
      <c r="AN29" s="51"/>
      <c r="AO29" s="51"/>
      <c r="AP29" s="48"/>
      <c r="AQ29" s="49"/>
      <c r="BE29" s="38"/>
    </row>
    <row r="30" s="1" customFormat="1" ht="6.96" customHeight="1">
      <c r="B30" s="47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9"/>
      <c r="BE30" s="38"/>
    </row>
    <row r="31" s="2" customFormat="1" ht="14.4" customHeight="1">
      <c r="B31" s="53"/>
      <c r="C31" s="54"/>
      <c r="D31" s="55" t="s">
        <v>44</v>
      </c>
      <c r="E31" s="54"/>
      <c r="F31" s="55" t="s">
        <v>45</v>
      </c>
      <c r="G31" s="54"/>
      <c r="H31" s="54"/>
      <c r="I31" s="54"/>
      <c r="J31" s="54"/>
      <c r="K31" s="54"/>
      <c r="L31" s="56">
        <v>0.20000000000000001</v>
      </c>
      <c r="M31" s="54"/>
      <c r="N31" s="54"/>
      <c r="O31" s="54"/>
      <c r="P31" s="54"/>
      <c r="Q31" s="54"/>
      <c r="R31" s="54"/>
      <c r="S31" s="54"/>
      <c r="T31" s="57" t="s">
        <v>46</v>
      </c>
      <c r="U31" s="54"/>
      <c r="V31" s="54"/>
      <c r="W31" s="58">
        <f>ROUND(AZ87+SUM(CD91:CD95),2)</f>
        <v>0</v>
      </c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8">
        <f>ROUND(AV87+SUM(BY91:BY95),2)</f>
        <v>0</v>
      </c>
      <c r="AL31" s="54"/>
      <c r="AM31" s="54"/>
      <c r="AN31" s="54"/>
      <c r="AO31" s="54"/>
      <c r="AP31" s="54"/>
      <c r="AQ31" s="59"/>
      <c r="BE31" s="38"/>
    </row>
    <row r="32" s="2" customFormat="1" ht="14.4" customHeight="1">
      <c r="B32" s="53"/>
      <c r="C32" s="54"/>
      <c r="D32" s="54"/>
      <c r="E32" s="54"/>
      <c r="F32" s="55" t="s">
        <v>47</v>
      </c>
      <c r="G32" s="54"/>
      <c r="H32" s="54"/>
      <c r="I32" s="54"/>
      <c r="J32" s="54"/>
      <c r="K32" s="54"/>
      <c r="L32" s="56">
        <v>0.20000000000000001</v>
      </c>
      <c r="M32" s="54"/>
      <c r="N32" s="54"/>
      <c r="O32" s="54"/>
      <c r="P32" s="54"/>
      <c r="Q32" s="54"/>
      <c r="R32" s="54"/>
      <c r="S32" s="54"/>
      <c r="T32" s="57" t="s">
        <v>46</v>
      </c>
      <c r="U32" s="54"/>
      <c r="V32" s="54"/>
      <c r="W32" s="58">
        <f>ROUND(BA87+SUM(CE91:CE95),2)</f>
        <v>0</v>
      </c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8">
        <f>ROUND(AW87+SUM(BZ91:BZ95),2)</f>
        <v>0</v>
      </c>
      <c r="AL32" s="54"/>
      <c r="AM32" s="54"/>
      <c r="AN32" s="54"/>
      <c r="AO32" s="54"/>
      <c r="AP32" s="54"/>
      <c r="AQ32" s="59"/>
      <c r="BE32" s="38"/>
    </row>
    <row r="33" hidden="1" s="2" customFormat="1" ht="14.4" customHeight="1">
      <c r="B33" s="53"/>
      <c r="C33" s="54"/>
      <c r="D33" s="54"/>
      <c r="E33" s="54"/>
      <c r="F33" s="55" t="s">
        <v>48</v>
      </c>
      <c r="G33" s="54"/>
      <c r="H33" s="54"/>
      <c r="I33" s="54"/>
      <c r="J33" s="54"/>
      <c r="K33" s="54"/>
      <c r="L33" s="56">
        <v>0.20000000000000001</v>
      </c>
      <c r="M33" s="54"/>
      <c r="N33" s="54"/>
      <c r="O33" s="54"/>
      <c r="P33" s="54"/>
      <c r="Q33" s="54"/>
      <c r="R33" s="54"/>
      <c r="S33" s="54"/>
      <c r="T33" s="57" t="s">
        <v>46</v>
      </c>
      <c r="U33" s="54"/>
      <c r="V33" s="54"/>
      <c r="W33" s="58">
        <f>ROUND(BB87+SUM(CF91:CF95),2)</f>
        <v>0</v>
      </c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8">
        <v>0</v>
      </c>
      <c r="AL33" s="54"/>
      <c r="AM33" s="54"/>
      <c r="AN33" s="54"/>
      <c r="AO33" s="54"/>
      <c r="AP33" s="54"/>
      <c r="AQ33" s="59"/>
      <c r="BE33" s="38"/>
    </row>
    <row r="34" hidden="1" s="2" customFormat="1" ht="14.4" customHeight="1">
      <c r="B34" s="53"/>
      <c r="C34" s="54"/>
      <c r="D34" s="54"/>
      <c r="E34" s="54"/>
      <c r="F34" s="55" t="s">
        <v>49</v>
      </c>
      <c r="G34" s="54"/>
      <c r="H34" s="54"/>
      <c r="I34" s="54"/>
      <c r="J34" s="54"/>
      <c r="K34" s="54"/>
      <c r="L34" s="56">
        <v>0.20000000000000001</v>
      </c>
      <c r="M34" s="54"/>
      <c r="N34" s="54"/>
      <c r="O34" s="54"/>
      <c r="P34" s="54"/>
      <c r="Q34" s="54"/>
      <c r="R34" s="54"/>
      <c r="S34" s="54"/>
      <c r="T34" s="57" t="s">
        <v>46</v>
      </c>
      <c r="U34" s="54"/>
      <c r="V34" s="54"/>
      <c r="W34" s="58">
        <f>ROUND(BC87+SUM(CG91:CG95),2)</f>
        <v>0</v>
      </c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8">
        <v>0</v>
      </c>
      <c r="AL34" s="54"/>
      <c r="AM34" s="54"/>
      <c r="AN34" s="54"/>
      <c r="AO34" s="54"/>
      <c r="AP34" s="54"/>
      <c r="AQ34" s="59"/>
      <c r="BE34" s="38"/>
    </row>
    <row r="35" hidden="1" s="2" customFormat="1" ht="14.4" customHeight="1">
      <c r="B35" s="53"/>
      <c r="C35" s="54"/>
      <c r="D35" s="54"/>
      <c r="E35" s="54"/>
      <c r="F35" s="55" t="s">
        <v>50</v>
      </c>
      <c r="G35" s="54"/>
      <c r="H35" s="54"/>
      <c r="I35" s="54"/>
      <c r="J35" s="54"/>
      <c r="K35" s="54"/>
      <c r="L35" s="56">
        <v>0</v>
      </c>
      <c r="M35" s="54"/>
      <c r="N35" s="54"/>
      <c r="O35" s="54"/>
      <c r="P35" s="54"/>
      <c r="Q35" s="54"/>
      <c r="R35" s="54"/>
      <c r="S35" s="54"/>
      <c r="T35" s="57" t="s">
        <v>46</v>
      </c>
      <c r="U35" s="54"/>
      <c r="V35" s="54"/>
      <c r="W35" s="58">
        <f>ROUND(BD87+SUM(CH91:CH95),2)</f>
        <v>0</v>
      </c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8">
        <v>0</v>
      </c>
      <c r="AL35" s="54"/>
      <c r="AM35" s="54"/>
      <c r="AN35" s="54"/>
      <c r="AO35" s="54"/>
      <c r="AP35" s="54"/>
      <c r="AQ35" s="59"/>
    </row>
    <row r="36" s="1" customFormat="1" ht="6.96" customHeight="1">
      <c r="B36" s="4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9"/>
    </row>
    <row r="37" s="1" customFormat="1" ht="25.92" customHeight="1">
      <c r="B37" s="47"/>
      <c r="C37" s="60"/>
      <c r="D37" s="61" t="s">
        <v>51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3" t="s">
        <v>52</v>
      </c>
      <c r="U37" s="62"/>
      <c r="V37" s="62"/>
      <c r="W37" s="62"/>
      <c r="X37" s="64" t="s">
        <v>53</v>
      </c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5">
        <f>SUM(AK29:AK35)</f>
        <v>0</v>
      </c>
      <c r="AL37" s="62"/>
      <c r="AM37" s="62"/>
      <c r="AN37" s="62"/>
      <c r="AO37" s="66"/>
      <c r="AP37" s="60"/>
      <c r="AQ37" s="49"/>
    </row>
    <row r="38" s="1" customFormat="1" ht="14.4" customHeight="1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9"/>
    </row>
    <row r="39">
      <c r="B39" s="2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0"/>
    </row>
    <row r="40">
      <c r="B40" s="2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0"/>
    </row>
    <row r="41">
      <c r="B41" s="2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0"/>
    </row>
    <row r="42">
      <c r="B42" s="2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0"/>
    </row>
    <row r="43">
      <c r="B43" s="2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0"/>
    </row>
    <row r="44">
      <c r="B44" s="2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0"/>
    </row>
    <row r="45">
      <c r="B45" s="2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0"/>
    </row>
    <row r="46">
      <c r="B46" s="2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0"/>
    </row>
    <row r="47">
      <c r="B47" s="27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0"/>
    </row>
    <row r="48">
      <c r="B48" s="2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0"/>
    </row>
    <row r="49" s="1" customFormat="1">
      <c r="B49" s="47"/>
      <c r="C49" s="48"/>
      <c r="D49" s="67" t="s">
        <v>54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9"/>
      <c r="AA49" s="48"/>
      <c r="AB49" s="48"/>
      <c r="AC49" s="67" t="s">
        <v>55</v>
      </c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9"/>
      <c r="AP49" s="48"/>
      <c r="AQ49" s="49"/>
    </row>
    <row r="50">
      <c r="B50" s="27"/>
      <c r="C50" s="32"/>
      <c r="D50" s="70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71"/>
      <c r="AA50" s="32"/>
      <c r="AB50" s="32"/>
      <c r="AC50" s="70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71"/>
      <c r="AP50" s="32"/>
      <c r="AQ50" s="30"/>
    </row>
    <row r="51">
      <c r="B51" s="27"/>
      <c r="C51" s="32"/>
      <c r="D51" s="70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71"/>
      <c r="AA51" s="32"/>
      <c r="AB51" s="32"/>
      <c r="AC51" s="70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71"/>
      <c r="AP51" s="32"/>
      <c r="AQ51" s="30"/>
    </row>
    <row r="52">
      <c r="B52" s="27"/>
      <c r="C52" s="32"/>
      <c r="D52" s="70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71"/>
      <c r="AA52" s="32"/>
      <c r="AB52" s="32"/>
      <c r="AC52" s="70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71"/>
      <c r="AP52" s="32"/>
      <c r="AQ52" s="30"/>
    </row>
    <row r="53">
      <c r="B53" s="27"/>
      <c r="C53" s="32"/>
      <c r="D53" s="70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71"/>
      <c r="AA53" s="32"/>
      <c r="AB53" s="32"/>
      <c r="AC53" s="70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71"/>
      <c r="AP53" s="32"/>
      <c r="AQ53" s="30"/>
    </row>
    <row r="54">
      <c r="B54" s="27"/>
      <c r="C54" s="32"/>
      <c r="D54" s="70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71"/>
      <c r="AA54" s="32"/>
      <c r="AB54" s="32"/>
      <c r="AC54" s="70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71"/>
      <c r="AP54" s="32"/>
      <c r="AQ54" s="30"/>
    </row>
    <row r="55">
      <c r="B55" s="27"/>
      <c r="C55" s="32"/>
      <c r="D55" s="70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71"/>
      <c r="AA55" s="32"/>
      <c r="AB55" s="32"/>
      <c r="AC55" s="70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71"/>
      <c r="AP55" s="32"/>
      <c r="AQ55" s="30"/>
    </row>
    <row r="56">
      <c r="B56" s="27"/>
      <c r="C56" s="32"/>
      <c r="D56" s="70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71"/>
      <c r="AA56" s="32"/>
      <c r="AB56" s="32"/>
      <c r="AC56" s="70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71"/>
      <c r="AP56" s="32"/>
      <c r="AQ56" s="30"/>
    </row>
    <row r="57">
      <c r="B57" s="27"/>
      <c r="C57" s="32"/>
      <c r="D57" s="70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71"/>
      <c r="AA57" s="32"/>
      <c r="AB57" s="32"/>
      <c r="AC57" s="70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71"/>
      <c r="AP57" s="32"/>
      <c r="AQ57" s="30"/>
    </row>
    <row r="58" s="1" customFormat="1">
      <c r="B58" s="47"/>
      <c r="C58" s="48"/>
      <c r="D58" s="72" t="s">
        <v>56</v>
      </c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4" t="s">
        <v>57</v>
      </c>
      <c r="S58" s="73"/>
      <c r="T58" s="73"/>
      <c r="U58" s="73"/>
      <c r="V58" s="73"/>
      <c r="W58" s="73"/>
      <c r="X58" s="73"/>
      <c r="Y58" s="73"/>
      <c r="Z58" s="75"/>
      <c r="AA58" s="48"/>
      <c r="AB58" s="48"/>
      <c r="AC58" s="72" t="s">
        <v>56</v>
      </c>
      <c r="AD58" s="73"/>
      <c r="AE58" s="73"/>
      <c r="AF58" s="73"/>
      <c r="AG58" s="73"/>
      <c r="AH58" s="73"/>
      <c r="AI58" s="73"/>
      <c r="AJ58" s="73"/>
      <c r="AK58" s="73"/>
      <c r="AL58" s="73"/>
      <c r="AM58" s="74" t="s">
        <v>57</v>
      </c>
      <c r="AN58" s="73"/>
      <c r="AO58" s="75"/>
      <c r="AP58" s="48"/>
      <c r="AQ58" s="49"/>
    </row>
    <row r="59">
      <c r="B59" s="27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0"/>
    </row>
    <row r="60" s="1" customFormat="1">
      <c r="B60" s="47"/>
      <c r="C60" s="48"/>
      <c r="D60" s="67" t="s">
        <v>58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9"/>
      <c r="AA60" s="48"/>
      <c r="AB60" s="48"/>
      <c r="AC60" s="67" t="s">
        <v>59</v>
      </c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9"/>
      <c r="AP60" s="48"/>
      <c r="AQ60" s="49"/>
    </row>
    <row r="61">
      <c r="B61" s="27"/>
      <c r="C61" s="32"/>
      <c r="D61" s="70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71"/>
      <c r="AA61" s="32"/>
      <c r="AB61" s="32"/>
      <c r="AC61" s="70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71"/>
      <c r="AP61" s="32"/>
      <c r="AQ61" s="30"/>
    </row>
    <row r="62">
      <c r="B62" s="27"/>
      <c r="C62" s="32"/>
      <c r="D62" s="70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71"/>
      <c r="AA62" s="32"/>
      <c r="AB62" s="32"/>
      <c r="AC62" s="70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71"/>
      <c r="AP62" s="32"/>
      <c r="AQ62" s="30"/>
    </row>
    <row r="63">
      <c r="B63" s="27"/>
      <c r="C63" s="32"/>
      <c r="D63" s="70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71"/>
      <c r="AA63" s="32"/>
      <c r="AB63" s="32"/>
      <c r="AC63" s="70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71"/>
      <c r="AP63" s="32"/>
      <c r="AQ63" s="30"/>
    </row>
    <row r="64">
      <c r="B64" s="27"/>
      <c r="C64" s="32"/>
      <c r="D64" s="70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71"/>
      <c r="AA64" s="32"/>
      <c r="AB64" s="32"/>
      <c r="AC64" s="70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71"/>
      <c r="AP64" s="32"/>
      <c r="AQ64" s="30"/>
    </row>
    <row r="65">
      <c r="B65" s="27"/>
      <c r="C65" s="32"/>
      <c r="D65" s="70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71"/>
      <c r="AA65" s="32"/>
      <c r="AB65" s="32"/>
      <c r="AC65" s="70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71"/>
      <c r="AP65" s="32"/>
      <c r="AQ65" s="30"/>
    </row>
    <row r="66">
      <c r="B66" s="27"/>
      <c r="C66" s="32"/>
      <c r="D66" s="70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71"/>
      <c r="AA66" s="32"/>
      <c r="AB66" s="32"/>
      <c r="AC66" s="70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71"/>
      <c r="AP66" s="32"/>
      <c r="AQ66" s="30"/>
    </row>
    <row r="67">
      <c r="B67" s="27"/>
      <c r="C67" s="32"/>
      <c r="D67" s="70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71"/>
      <c r="AA67" s="32"/>
      <c r="AB67" s="32"/>
      <c r="AC67" s="70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71"/>
      <c r="AP67" s="32"/>
      <c r="AQ67" s="30"/>
    </row>
    <row r="68">
      <c r="B68" s="27"/>
      <c r="C68" s="32"/>
      <c r="D68" s="70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71"/>
      <c r="AA68" s="32"/>
      <c r="AB68" s="32"/>
      <c r="AC68" s="70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71"/>
      <c r="AP68" s="32"/>
      <c r="AQ68" s="30"/>
    </row>
    <row r="69" s="1" customFormat="1">
      <c r="B69" s="47"/>
      <c r="C69" s="48"/>
      <c r="D69" s="72" t="s">
        <v>56</v>
      </c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4" t="s">
        <v>57</v>
      </c>
      <c r="S69" s="73"/>
      <c r="T69" s="73"/>
      <c r="U69" s="73"/>
      <c r="V69" s="73"/>
      <c r="W69" s="73"/>
      <c r="X69" s="73"/>
      <c r="Y69" s="73"/>
      <c r="Z69" s="75"/>
      <c r="AA69" s="48"/>
      <c r="AB69" s="48"/>
      <c r="AC69" s="72" t="s">
        <v>56</v>
      </c>
      <c r="AD69" s="73"/>
      <c r="AE69" s="73"/>
      <c r="AF69" s="73"/>
      <c r="AG69" s="73"/>
      <c r="AH69" s="73"/>
      <c r="AI69" s="73"/>
      <c r="AJ69" s="73"/>
      <c r="AK69" s="73"/>
      <c r="AL69" s="73"/>
      <c r="AM69" s="74" t="s">
        <v>57</v>
      </c>
      <c r="AN69" s="73"/>
      <c r="AO69" s="75"/>
      <c r="AP69" s="48"/>
      <c r="AQ69" s="49"/>
    </row>
    <row r="70" s="1" customFormat="1" ht="6.96" customHeight="1">
      <c r="B70" s="47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9"/>
    </row>
    <row r="71" s="1" customFormat="1" ht="6.96" customHeight="1"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8"/>
    </row>
    <row r="75" s="1" customFormat="1" ht="6.96" customHeight="1">
      <c r="B75" s="79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1"/>
    </row>
    <row r="76" s="1" customFormat="1" ht="36.96" customHeight="1">
      <c r="B76" s="47"/>
      <c r="C76" s="28" t="s">
        <v>60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49"/>
    </row>
    <row r="77" s="3" customFormat="1" ht="14.4" customHeight="1">
      <c r="B77" s="82"/>
      <c r="C77" s="39" t="s">
        <v>14</v>
      </c>
      <c r="D77" s="83"/>
      <c r="E77" s="83"/>
      <c r="F77" s="83"/>
      <c r="G77" s="83"/>
      <c r="H77" s="83"/>
      <c r="I77" s="83"/>
      <c r="J77" s="83"/>
      <c r="K77" s="83"/>
      <c r="L77" s="83" t="str">
        <f>K5</f>
        <v>K2017-08</v>
      </c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4"/>
    </row>
    <row r="78" s="4" customFormat="1" ht="36.96" customHeight="1">
      <c r="B78" s="85"/>
      <c r="C78" s="86" t="s">
        <v>17</v>
      </c>
      <c r="D78" s="87"/>
      <c r="E78" s="87"/>
      <c r="F78" s="87"/>
      <c r="G78" s="87"/>
      <c r="H78" s="87"/>
      <c r="I78" s="87"/>
      <c r="J78" s="87"/>
      <c r="K78" s="87"/>
      <c r="L78" s="88" t="str">
        <f>K6</f>
        <v>Rekonštrukcia hasičskej zbrojnice v Podolínci</v>
      </c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9"/>
    </row>
    <row r="79" s="1" customFormat="1" ht="6.96" customHeight="1"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9"/>
    </row>
    <row r="80" s="1" customFormat="1">
      <c r="B80" s="47"/>
      <c r="C80" s="39" t="s">
        <v>22</v>
      </c>
      <c r="D80" s="48"/>
      <c r="E80" s="48"/>
      <c r="F80" s="48"/>
      <c r="G80" s="48"/>
      <c r="H80" s="48"/>
      <c r="I80" s="48"/>
      <c r="J80" s="48"/>
      <c r="K80" s="48"/>
      <c r="L80" s="90" t="str">
        <f>IF(K8="","",K8)</f>
        <v xml:space="preserve"> </v>
      </c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39" t="s">
        <v>24</v>
      </c>
      <c r="AJ80" s="48"/>
      <c r="AK80" s="48"/>
      <c r="AL80" s="48"/>
      <c r="AM80" s="91" t="str">
        <f> IF(AN8= "","",AN8)</f>
        <v>24. 8. 2017</v>
      </c>
      <c r="AN80" s="48"/>
      <c r="AO80" s="48"/>
      <c r="AP80" s="48"/>
      <c r="AQ80" s="49"/>
    </row>
    <row r="81" s="1" customFormat="1" ht="6.96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9"/>
    </row>
    <row r="82" s="1" customFormat="1">
      <c r="B82" s="47"/>
      <c r="C82" s="39" t="s">
        <v>26</v>
      </c>
      <c r="D82" s="48"/>
      <c r="E82" s="48"/>
      <c r="F82" s="48"/>
      <c r="G82" s="48"/>
      <c r="H82" s="48"/>
      <c r="I82" s="48"/>
      <c r="J82" s="48"/>
      <c r="K82" s="48"/>
      <c r="L82" s="83" t="str">
        <f>IF(E11= "","",E11)</f>
        <v>Mesto Podolínec</v>
      </c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39" t="s">
        <v>33</v>
      </c>
      <c r="AJ82" s="48"/>
      <c r="AK82" s="48"/>
      <c r="AL82" s="48"/>
      <c r="AM82" s="83" t="str">
        <f>IF(E17="","",E17)</f>
        <v>Projekčná kancelária Archa s.r.o.</v>
      </c>
      <c r="AN82" s="83"/>
      <c r="AO82" s="83"/>
      <c r="AP82" s="83"/>
      <c r="AQ82" s="49"/>
      <c r="AS82" s="92" t="s">
        <v>61</v>
      </c>
      <c r="AT82" s="93"/>
      <c r="AU82" s="94"/>
      <c r="AV82" s="94"/>
      <c r="AW82" s="94"/>
      <c r="AX82" s="94"/>
      <c r="AY82" s="94"/>
      <c r="AZ82" s="94"/>
      <c r="BA82" s="94"/>
      <c r="BB82" s="94"/>
      <c r="BC82" s="94"/>
      <c r="BD82" s="95"/>
    </row>
    <row r="83" s="1" customFormat="1">
      <c r="B83" s="47"/>
      <c r="C83" s="39" t="s">
        <v>31</v>
      </c>
      <c r="D83" s="48"/>
      <c r="E83" s="48"/>
      <c r="F83" s="48"/>
      <c r="G83" s="48"/>
      <c r="H83" s="48"/>
      <c r="I83" s="48"/>
      <c r="J83" s="48"/>
      <c r="K83" s="48"/>
      <c r="L83" s="83" t="str">
        <f>IF(E14= "Vyplň údaj","",E14)</f>
        <v/>
      </c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39" t="s">
        <v>38</v>
      </c>
      <c r="AJ83" s="48"/>
      <c r="AK83" s="48"/>
      <c r="AL83" s="48"/>
      <c r="AM83" s="83" t="str">
        <f>IF(E20="","",E20)</f>
        <v>Ing. Vladimír Dubjel</v>
      </c>
      <c r="AN83" s="83"/>
      <c r="AO83" s="83"/>
      <c r="AP83" s="83"/>
      <c r="AQ83" s="49"/>
      <c r="AS83" s="96"/>
      <c r="AT83" s="97"/>
      <c r="AU83" s="98"/>
      <c r="AV83" s="98"/>
      <c r="AW83" s="98"/>
      <c r="AX83" s="98"/>
      <c r="AY83" s="98"/>
      <c r="AZ83" s="98"/>
      <c r="BA83" s="98"/>
      <c r="BB83" s="98"/>
      <c r="BC83" s="98"/>
      <c r="BD83" s="99"/>
    </row>
    <row r="84" s="1" customFormat="1" ht="10.8" customHeight="1">
      <c r="B84" s="47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9"/>
      <c r="AS84" s="100"/>
      <c r="AT84" s="55"/>
      <c r="AU84" s="48"/>
      <c r="AV84" s="48"/>
      <c r="AW84" s="48"/>
      <c r="AX84" s="48"/>
      <c r="AY84" s="48"/>
      <c r="AZ84" s="48"/>
      <c r="BA84" s="48"/>
      <c r="BB84" s="48"/>
      <c r="BC84" s="48"/>
      <c r="BD84" s="101"/>
    </row>
    <row r="85" s="1" customFormat="1" ht="29.28" customHeight="1">
      <c r="B85" s="47"/>
      <c r="C85" s="102" t="s">
        <v>62</v>
      </c>
      <c r="D85" s="103"/>
      <c r="E85" s="103"/>
      <c r="F85" s="103"/>
      <c r="G85" s="103"/>
      <c r="H85" s="104"/>
      <c r="I85" s="105" t="s">
        <v>63</v>
      </c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5" t="s">
        <v>64</v>
      </c>
      <c r="AH85" s="103"/>
      <c r="AI85" s="103"/>
      <c r="AJ85" s="103"/>
      <c r="AK85" s="103"/>
      <c r="AL85" s="103"/>
      <c r="AM85" s="103"/>
      <c r="AN85" s="105" t="s">
        <v>65</v>
      </c>
      <c r="AO85" s="103"/>
      <c r="AP85" s="106"/>
      <c r="AQ85" s="49"/>
      <c r="AS85" s="107" t="s">
        <v>66</v>
      </c>
      <c r="AT85" s="108" t="s">
        <v>67</v>
      </c>
      <c r="AU85" s="108" t="s">
        <v>68</v>
      </c>
      <c r="AV85" s="108" t="s">
        <v>69</v>
      </c>
      <c r="AW85" s="108" t="s">
        <v>70</v>
      </c>
      <c r="AX85" s="108" t="s">
        <v>71</v>
      </c>
      <c r="AY85" s="108" t="s">
        <v>72</v>
      </c>
      <c r="AZ85" s="108" t="s">
        <v>73</v>
      </c>
      <c r="BA85" s="108" t="s">
        <v>74</v>
      </c>
      <c r="BB85" s="108" t="s">
        <v>75</v>
      </c>
      <c r="BC85" s="108" t="s">
        <v>76</v>
      </c>
      <c r="BD85" s="109" t="s">
        <v>77</v>
      </c>
    </row>
    <row r="86" s="1" customFormat="1" ht="10.8" customHeight="1">
      <c r="B86" s="47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9"/>
      <c r="AS86" s="110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9"/>
    </row>
    <row r="87" s="4" customFormat="1" ht="32.4" customHeight="1">
      <c r="B87" s="85"/>
      <c r="C87" s="111" t="s">
        <v>78</v>
      </c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3">
        <f>ROUND(AG88,2)</f>
        <v>0</v>
      </c>
      <c r="AH87" s="113"/>
      <c r="AI87" s="113"/>
      <c r="AJ87" s="113"/>
      <c r="AK87" s="113"/>
      <c r="AL87" s="113"/>
      <c r="AM87" s="113"/>
      <c r="AN87" s="114">
        <f>SUM(AG87,AT87)</f>
        <v>0</v>
      </c>
      <c r="AO87" s="114"/>
      <c r="AP87" s="114"/>
      <c r="AQ87" s="89"/>
      <c r="AS87" s="115">
        <f>ROUND(AS88,2)</f>
        <v>0</v>
      </c>
      <c r="AT87" s="116">
        <f>ROUND(SUM(AV87:AW87),2)</f>
        <v>0</v>
      </c>
      <c r="AU87" s="117">
        <f>ROUND(AU88,5)</f>
        <v>0</v>
      </c>
      <c r="AV87" s="116">
        <f>ROUND(AZ87*L31,2)</f>
        <v>0</v>
      </c>
      <c r="AW87" s="116">
        <f>ROUND(BA87*L32,2)</f>
        <v>0</v>
      </c>
      <c r="AX87" s="116">
        <f>ROUND(BB87*L31,2)</f>
        <v>0</v>
      </c>
      <c r="AY87" s="116">
        <f>ROUND(BC87*L32,2)</f>
        <v>0</v>
      </c>
      <c r="AZ87" s="116">
        <f>ROUND(AZ88,2)</f>
        <v>0</v>
      </c>
      <c r="BA87" s="116">
        <f>ROUND(BA88,2)</f>
        <v>0</v>
      </c>
      <c r="BB87" s="116">
        <f>ROUND(BB88,2)</f>
        <v>0</v>
      </c>
      <c r="BC87" s="116">
        <f>ROUND(BC88,2)</f>
        <v>0</v>
      </c>
      <c r="BD87" s="118">
        <f>ROUND(BD88,2)</f>
        <v>0</v>
      </c>
      <c r="BS87" s="119" t="s">
        <v>79</v>
      </c>
      <c r="BT87" s="119" t="s">
        <v>80</v>
      </c>
      <c r="BU87" s="120" t="s">
        <v>81</v>
      </c>
      <c r="BV87" s="119" t="s">
        <v>82</v>
      </c>
      <c r="BW87" s="119" t="s">
        <v>83</v>
      </c>
      <c r="BX87" s="119" t="s">
        <v>84</v>
      </c>
    </row>
    <row r="88" s="5" customFormat="1" ht="16.5" customHeight="1">
      <c r="A88" s="121" t="s">
        <v>85</v>
      </c>
      <c r="B88" s="122"/>
      <c r="C88" s="123"/>
      <c r="D88" s="124" t="s">
        <v>86</v>
      </c>
      <c r="E88" s="124"/>
      <c r="F88" s="124"/>
      <c r="G88" s="124"/>
      <c r="H88" s="124"/>
      <c r="I88" s="125"/>
      <c r="J88" s="124" t="s">
        <v>87</v>
      </c>
      <c r="K88" s="124"/>
      <c r="L88" s="124"/>
      <c r="M88" s="124"/>
      <c r="N88" s="124"/>
      <c r="O88" s="124"/>
      <c r="P88" s="124"/>
      <c r="Q88" s="124"/>
      <c r="R88" s="124"/>
      <c r="S88" s="124"/>
      <c r="T88" s="124"/>
      <c r="U88" s="124"/>
      <c r="V88" s="124"/>
      <c r="W88" s="124"/>
      <c r="X88" s="124"/>
      <c r="Y88" s="124"/>
      <c r="Z88" s="124"/>
      <c r="AA88" s="124"/>
      <c r="AB88" s="124"/>
      <c r="AC88" s="124"/>
      <c r="AD88" s="124"/>
      <c r="AE88" s="124"/>
      <c r="AF88" s="124"/>
      <c r="AG88" s="126">
        <f>'001 - Rozšírenie garážový...'!M30</f>
        <v>0</v>
      </c>
      <c r="AH88" s="125"/>
      <c r="AI88" s="125"/>
      <c r="AJ88" s="125"/>
      <c r="AK88" s="125"/>
      <c r="AL88" s="125"/>
      <c r="AM88" s="125"/>
      <c r="AN88" s="126">
        <f>SUM(AG88,AT88)</f>
        <v>0</v>
      </c>
      <c r="AO88" s="125"/>
      <c r="AP88" s="125"/>
      <c r="AQ88" s="127"/>
      <c r="AS88" s="128">
        <f>'001 - Rozšírenie garážový...'!M28</f>
        <v>0</v>
      </c>
      <c r="AT88" s="129">
        <f>ROUND(SUM(AV88:AW88),2)</f>
        <v>0</v>
      </c>
      <c r="AU88" s="130">
        <f>'001 - Rozšírenie garážový...'!W123</f>
        <v>0</v>
      </c>
      <c r="AV88" s="129">
        <f>'001 - Rozšírenie garážový...'!M32</f>
        <v>0</v>
      </c>
      <c r="AW88" s="129">
        <f>'001 - Rozšírenie garážový...'!M33</f>
        <v>0</v>
      </c>
      <c r="AX88" s="129">
        <f>'001 - Rozšírenie garážový...'!M34</f>
        <v>0</v>
      </c>
      <c r="AY88" s="129">
        <f>'001 - Rozšírenie garážový...'!M35</f>
        <v>0</v>
      </c>
      <c r="AZ88" s="129">
        <f>'001 - Rozšírenie garážový...'!H32</f>
        <v>0</v>
      </c>
      <c r="BA88" s="129">
        <f>'001 - Rozšírenie garážový...'!H33</f>
        <v>0</v>
      </c>
      <c r="BB88" s="129">
        <f>'001 - Rozšírenie garážový...'!H34</f>
        <v>0</v>
      </c>
      <c r="BC88" s="129">
        <f>'001 - Rozšírenie garážový...'!H35</f>
        <v>0</v>
      </c>
      <c r="BD88" s="131">
        <f>'001 - Rozšírenie garážový...'!H36</f>
        <v>0</v>
      </c>
      <c r="BT88" s="132" t="s">
        <v>88</v>
      </c>
      <c r="BV88" s="132" t="s">
        <v>82</v>
      </c>
      <c r="BW88" s="132" t="s">
        <v>89</v>
      </c>
      <c r="BX88" s="132" t="s">
        <v>83</v>
      </c>
    </row>
    <row r="89">
      <c r="B89" s="27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0"/>
    </row>
    <row r="90" s="1" customFormat="1" ht="30" customHeight="1">
      <c r="B90" s="47"/>
      <c r="C90" s="111" t="s">
        <v>90</v>
      </c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114">
        <f>ROUND(SUM(AG91:AG94),2)</f>
        <v>0</v>
      </c>
      <c r="AH90" s="114"/>
      <c r="AI90" s="114"/>
      <c r="AJ90" s="114"/>
      <c r="AK90" s="114"/>
      <c r="AL90" s="114"/>
      <c r="AM90" s="114"/>
      <c r="AN90" s="114">
        <f>ROUND(SUM(AN91:AN94),2)</f>
        <v>0</v>
      </c>
      <c r="AO90" s="114"/>
      <c r="AP90" s="114"/>
      <c r="AQ90" s="49"/>
      <c r="AS90" s="107" t="s">
        <v>91</v>
      </c>
      <c r="AT90" s="108" t="s">
        <v>92</v>
      </c>
      <c r="AU90" s="108" t="s">
        <v>44</v>
      </c>
      <c r="AV90" s="109" t="s">
        <v>67</v>
      </c>
    </row>
    <row r="91" s="1" customFormat="1" ht="19.92" customHeight="1">
      <c r="B91" s="47"/>
      <c r="C91" s="48"/>
      <c r="D91" s="133" t="s">
        <v>93</v>
      </c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134">
        <f>ROUND(AG87*AS91,2)</f>
        <v>0</v>
      </c>
      <c r="AH91" s="135"/>
      <c r="AI91" s="135"/>
      <c r="AJ91" s="135"/>
      <c r="AK91" s="135"/>
      <c r="AL91" s="135"/>
      <c r="AM91" s="135"/>
      <c r="AN91" s="135">
        <f>ROUND(AG91+AV91,2)</f>
        <v>0</v>
      </c>
      <c r="AO91" s="135"/>
      <c r="AP91" s="135"/>
      <c r="AQ91" s="49"/>
      <c r="AS91" s="136">
        <v>0</v>
      </c>
      <c r="AT91" s="137" t="s">
        <v>94</v>
      </c>
      <c r="AU91" s="137" t="s">
        <v>45</v>
      </c>
      <c r="AV91" s="138">
        <f>ROUND(IF(AU91="základná",AG91*L31,IF(AU91="znížená",AG91*L32,0)),2)</f>
        <v>0</v>
      </c>
      <c r="BV91" s="23" t="s">
        <v>95</v>
      </c>
      <c r="BY91" s="139">
        <f>IF(AU91="základná",AV91,0)</f>
        <v>0</v>
      </c>
      <c r="BZ91" s="139">
        <f>IF(AU91="znížená",AV91,0)</f>
        <v>0</v>
      </c>
      <c r="CA91" s="139">
        <v>0</v>
      </c>
      <c r="CB91" s="139">
        <v>0</v>
      </c>
      <c r="CC91" s="139">
        <v>0</v>
      </c>
      <c r="CD91" s="139">
        <f>IF(AU91="základná",AG91,0)</f>
        <v>0</v>
      </c>
      <c r="CE91" s="139">
        <f>IF(AU91="znížená",AG91,0)</f>
        <v>0</v>
      </c>
      <c r="CF91" s="139">
        <f>IF(AU91="zákl. prenesená",AG91,0)</f>
        <v>0</v>
      </c>
      <c r="CG91" s="139">
        <f>IF(AU91="zníž. prenesená",AG91,0)</f>
        <v>0</v>
      </c>
      <c r="CH91" s="139">
        <f>IF(AU91="nulová",AG91,0)</f>
        <v>0</v>
      </c>
      <c r="CI91" s="23">
        <f>IF(AU91="základná",1,IF(AU91="znížená",2,IF(AU91="zákl. prenesená",4,IF(AU91="zníž. prenesená",5,3))))</f>
        <v>1</v>
      </c>
      <c r="CJ91" s="23">
        <f>IF(AT91="stavebná časť",1,IF(8891="investičná časť",2,3))</f>
        <v>1</v>
      </c>
      <c r="CK91" s="23" t="str">
        <f>IF(D91="Vyplň vlastné","","x")</f>
        <v>x</v>
      </c>
    </row>
    <row r="92" s="1" customFormat="1" ht="19.92" customHeight="1">
      <c r="B92" s="47"/>
      <c r="C92" s="48"/>
      <c r="D92" s="140" t="s">
        <v>96</v>
      </c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48"/>
      <c r="AD92" s="48"/>
      <c r="AE92" s="48"/>
      <c r="AF92" s="48"/>
      <c r="AG92" s="134">
        <f>AG87*AS92</f>
        <v>0</v>
      </c>
      <c r="AH92" s="135"/>
      <c r="AI92" s="135"/>
      <c r="AJ92" s="135"/>
      <c r="AK92" s="135"/>
      <c r="AL92" s="135"/>
      <c r="AM92" s="135"/>
      <c r="AN92" s="135">
        <f>AG92+AV92</f>
        <v>0</v>
      </c>
      <c r="AO92" s="135"/>
      <c r="AP92" s="135"/>
      <c r="AQ92" s="49"/>
      <c r="AS92" s="141">
        <v>0</v>
      </c>
      <c r="AT92" s="142" t="s">
        <v>94</v>
      </c>
      <c r="AU92" s="142" t="s">
        <v>45</v>
      </c>
      <c r="AV92" s="143">
        <f>ROUND(IF(AU92="nulová",0,IF(OR(AU92="základná",AU92="zákl. prenesená"),AG92*L31,AG92*L32)),2)</f>
        <v>0</v>
      </c>
      <c r="BV92" s="23" t="s">
        <v>97</v>
      </c>
      <c r="BY92" s="139">
        <f>IF(AU92="základná",AV92,0)</f>
        <v>0</v>
      </c>
      <c r="BZ92" s="139">
        <f>IF(AU92="znížená",AV92,0)</f>
        <v>0</v>
      </c>
      <c r="CA92" s="139">
        <f>IF(AU92="zákl. prenesená",AV92,0)</f>
        <v>0</v>
      </c>
      <c r="CB92" s="139">
        <f>IF(AU92="zníž. prenesená",AV92,0)</f>
        <v>0</v>
      </c>
      <c r="CC92" s="139">
        <f>IF(AU92="nulová",AV92,0)</f>
        <v>0</v>
      </c>
      <c r="CD92" s="139">
        <f>IF(AU92="základná",AG92,0)</f>
        <v>0</v>
      </c>
      <c r="CE92" s="139">
        <f>IF(AU92="znížená",AG92,0)</f>
        <v>0</v>
      </c>
      <c r="CF92" s="139">
        <f>IF(AU92="zákl. prenesená",AG92,0)</f>
        <v>0</v>
      </c>
      <c r="CG92" s="139">
        <f>IF(AU92="zníž. prenesená",AG92,0)</f>
        <v>0</v>
      </c>
      <c r="CH92" s="139">
        <f>IF(AU92="nulová",AG92,0)</f>
        <v>0</v>
      </c>
      <c r="CI92" s="23">
        <f>IF(AU92="základná",1,IF(AU92="znížená",2,IF(AU92="zákl. prenesená",4,IF(AU92="zníž. prenesená",5,3))))</f>
        <v>1</v>
      </c>
      <c r="CJ92" s="23">
        <f>IF(AT92="stavebná časť",1,IF(8892="investičná časť",2,3))</f>
        <v>1</v>
      </c>
      <c r="CK92" s="23" t="str">
        <f>IF(D92="Vyplň vlastné","","x")</f>
        <v/>
      </c>
    </row>
    <row r="93" s="1" customFormat="1" ht="19.92" customHeight="1">
      <c r="B93" s="47"/>
      <c r="C93" s="48"/>
      <c r="D93" s="140" t="s">
        <v>96</v>
      </c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48"/>
      <c r="AD93" s="48"/>
      <c r="AE93" s="48"/>
      <c r="AF93" s="48"/>
      <c r="AG93" s="134">
        <f>AG87*AS93</f>
        <v>0</v>
      </c>
      <c r="AH93" s="135"/>
      <c r="AI93" s="135"/>
      <c r="AJ93" s="135"/>
      <c r="AK93" s="135"/>
      <c r="AL93" s="135"/>
      <c r="AM93" s="135"/>
      <c r="AN93" s="135">
        <f>AG93+AV93</f>
        <v>0</v>
      </c>
      <c r="AO93" s="135"/>
      <c r="AP93" s="135"/>
      <c r="AQ93" s="49"/>
      <c r="AS93" s="141">
        <v>0</v>
      </c>
      <c r="AT93" s="142" t="s">
        <v>94</v>
      </c>
      <c r="AU93" s="142" t="s">
        <v>45</v>
      </c>
      <c r="AV93" s="143">
        <f>ROUND(IF(AU93="nulová",0,IF(OR(AU93="základná",AU93="zákl. prenesená"),AG93*L31,AG93*L32)),2)</f>
        <v>0</v>
      </c>
      <c r="BV93" s="23" t="s">
        <v>97</v>
      </c>
      <c r="BY93" s="139">
        <f>IF(AU93="základná",AV93,0)</f>
        <v>0</v>
      </c>
      <c r="BZ93" s="139">
        <f>IF(AU93="znížená",AV93,0)</f>
        <v>0</v>
      </c>
      <c r="CA93" s="139">
        <f>IF(AU93="zákl. prenesená",AV93,0)</f>
        <v>0</v>
      </c>
      <c r="CB93" s="139">
        <f>IF(AU93="zníž. prenesená",AV93,0)</f>
        <v>0</v>
      </c>
      <c r="CC93" s="139">
        <f>IF(AU93="nulová",AV93,0)</f>
        <v>0</v>
      </c>
      <c r="CD93" s="139">
        <f>IF(AU93="základná",AG93,0)</f>
        <v>0</v>
      </c>
      <c r="CE93" s="139">
        <f>IF(AU93="znížená",AG93,0)</f>
        <v>0</v>
      </c>
      <c r="CF93" s="139">
        <f>IF(AU93="zákl. prenesená",AG93,0)</f>
        <v>0</v>
      </c>
      <c r="CG93" s="139">
        <f>IF(AU93="zníž. prenesená",AG93,0)</f>
        <v>0</v>
      </c>
      <c r="CH93" s="139">
        <f>IF(AU93="nulová",AG93,0)</f>
        <v>0</v>
      </c>
      <c r="CI93" s="23">
        <f>IF(AU93="základná",1,IF(AU93="znížená",2,IF(AU93="zákl. prenesená",4,IF(AU93="zníž. prenesená",5,3))))</f>
        <v>1</v>
      </c>
      <c r="CJ93" s="23">
        <f>IF(AT93="stavebná časť",1,IF(8893="investičná časť",2,3))</f>
        <v>1</v>
      </c>
      <c r="CK93" s="23" t="str">
        <f>IF(D93="Vyplň vlastné","","x")</f>
        <v/>
      </c>
    </row>
    <row r="94" s="1" customFormat="1" ht="19.92" customHeight="1">
      <c r="B94" s="47"/>
      <c r="C94" s="48"/>
      <c r="D94" s="140" t="s">
        <v>96</v>
      </c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48"/>
      <c r="AD94" s="48"/>
      <c r="AE94" s="48"/>
      <c r="AF94" s="48"/>
      <c r="AG94" s="134">
        <f>AG87*AS94</f>
        <v>0</v>
      </c>
      <c r="AH94" s="135"/>
      <c r="AI94" s="135"/>
      <c r="AJ94" s="135"/>
      <c r="AK94" s="135"/>
      <c r="AL94" s="135"/>
      <c r="AM94" s="135"/>
      <c r="AN94" s="135">
        <f>AG94+AV94</f>
        <v>0</v>
      </c>
      <c r="AO94" s="135"/>
      <c r="AP94" s="135"/>
      <c r="AQ94" s="49"/>
      <c r="AS94" s="144">
        <v>0</v>
      </c>
      <c r="AT94" s="145" t="s">
        <v>94</v>
      </c>
      <c r="AU94" s="145" t="s">
        <v>45</v>
      </c>
      <c r="AV94" s="146">
        <f>ROUND(IF(AU94="nulová",0,IF(OR(AU94="základná",AU94="zákl. prenesená"),AG94*L31,AG94*L32)),2)</f>
        <v>0</v>
      </c>
      <c r="BV94" s="23" t="s">
        <v>97</v>
      </c>
      <c r="BY94" s="139">
        <f>IF(AU94="základná",AV94,0)</f>
        <v>0</v>
      </c>
      <c r="BZ94" s="139">
        <f>IF(AU94="znížená",AV94,0)</f>
        <v>0</v>
      </c>
      <c r="CA94" s="139">
        <f>IF(AU94="zákl. prenesená",AV94,0)</f>
        <v>0</v>
      </c>
      <c r="CB94" s="139">
        <f>IF(AU94="zníž. prenesená",AV94,0)</f>
        <v>0</v>
      </c>
      <c r="CC94" s="139">
        <f>IF(AU94="nulová",AV94,0)</f>
        <v>0</v>
      </c>
      <c r="CD94" s="139">
        <f>IF(AU94="základná",AG94,0)</f>
        <v>0</v>
      </c>
      <c r="CE94" s="139">
        <f>IF(AU94="znížená",AG94,0)</f>
        <v>0</v>
      </c>
      <c r="CF94" s="139">
        <f>IF(AU94="zákl. prenesená",AG94,0)</f>
        <v>0</v>
      </c>
      <c r="CG94" s="139">
        <f>IF(AU94="zníž. prenesená",AG94,0)</f>
        <v>0</v>
      </c>
      <c r="CH94" s="139">
        <f>IF(AU94="nulová",AG94,0)</f>
        <v>0</v>
      </c>
      <c r="CI94" s="23">
        <f>IF(AU94="základná",1,IF(AU94="znížená",2,IF(AU94="zákl. prenesená",4,IF(AU94="zníž. prenesená",5,3))))</f>
        <v>1</v>
      </c>
      <c r="CJ94" s="23">
        <f>IF(AT94="stavebná časť",1,IF(8894="investičná časť",2,3))</f>
        <v>1</v>
      </c>
      <c r="CK94" s="23" t="str">
        <f>IF(D94="Vyplň vlastné","","x")</f>
        <v/>
      </c>
    </row>
    <row r="95" s="1" customFormat="1" ht="10.8" customHeight="1">
      <c r="B95" s="47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9"/>
    </row>
    <row r="96" s="1" customFormat="1" ht="30" customHeight="1">
      <c r="B96" s="47"/>
      <c r="C96" s="147" t="s">
        <v>98</v>
      </c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9">
        <f>ROUND(AG87+AG90,2)</f>
        <v>0</v>
      </c>
      <c r="AH96" s="149"/>
      <c r="AI96" s="149"/>
      <c r="AJ96" s="149"/>
      <c r="AK96" s="149"/>
      <c r="AL96" s="149"/>
      <c r="AM96" s="149"/>
      <c r="AN96" s="149">
        <f>AN87+AN90</f>
        <v>0</v>
      </c>
      <c r="AO96" s="149"/>
      <c r="AP96" s="149"/>
      <c r="AQ96" s="49"/>
    </row>
    <row r="97" s="1" customFormat="1" ht="6.96" customHeight="1"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8"/>
    </row>
  </sheetData>
  <sheetProtection sheet="1" formatColumns="0" formatRows="0" objects="1" scenarios="1" spinCount="10" saltValue="oEWPbYnNWAuortcnWGS5oUqLW1UELFwkmShFQswlPMbNyLF8/0cfmZ3Se+n8Y2/1i9UXkqcrMaNcsYd3VoAYuw==" hashValue="IBHNWlPTUBFYgzb5Zr++i/PTr2wMEsMFfUyObt3RTn2+j0n5kFKBax4D5Aotjn6FiJIUJromN2/CPZJmAbDjFQ==" algorithmName="SHA-512" password="CC35"/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91:AM91"/>
    <mergeCell ref="AN91:AP91"/>
    <mergeCell ref="D92:AB92"/>
    <mergeCell ref="AG92:AM92"/>
    <mergeCell ref="AN92:AP92"/>
    <mergeCell ref="D93:AB93"/>
    <mergeCell ref="AG93:AM93"/>
    <mergeCell ref="AN93:AP93"/>
    <mergeCell ref="D94:AB94"/>
    <mergeCell ref="AG94:AM94"/>
    <mergeCell ref="AN94:AP94"/>
    <mergeCell ref="AG87:AM87"/>
    <mergeCell ref="AN87:AP87"/>
    <mergeCell ref="AG90:AM90"/>
    <mergeCell ref="AN90:AP90"/>
    <mergeCell ref="AG96:AM96"/>
    <mergeCell ref="AN96:AP96"/>
    <mergeCell ref="AR2:BE2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001 - Rozšírenie garážový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50"/>
      <c r="B1" s="14"/>
      <c r="C1" s="14"/>
      <c r="D1" s="15" t="s">
        <v>1</v>
      </c>
      <c r="E1" s="14"/>
      <c r="F1" s="16" t="s">
        <v>99</v>
      </c>
      <c r="G1" s="16"/>
      <c r="H1" s="151" t="s">
        <v>100</v>
      </c>
      <c r="I1" s="151"/>
      <c r="J1" s="151"/>
      <c r="K1" s="151"/>
      <c r="L1" s="16" t="s">
        <v>101</v>
      </c>
      <c r="M1" s="14"/>
      <c r="N1" s="14"/>
      <c r="O1" s="15" t="s">
        <v>102</v>
      </c>
      <c r="P1" s="14"/>
      <c r="Q1" s="14"/>
      <c r="R1" s="14"/>
      <c r="S1" s="16" t="s">
        <v>103</v>
      </c>
      <c r="T1" s="16"/>
      <c r="U1" s="150"/>
      <c r="V1" s="150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ht="36.96" customHeight="1">
      <c r="C2" s="20" t="s">
        <v>7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S2" s="22" t="s">
        <v>8</v>
      </c>
      <c r="AT2" s="23" t="s">
        <v>89</v>
      </c>
    </row>
    <row r="3" ht="6.96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80</v>
      </c>
    </row>
    <row r="4" ht="36.96" customHeight="1">
      <c r="B4" s="27"/>
      <c r="C4" s="28" t="s">
        <v>104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30"/>
      <c r="T4" s="21" t="s">
        <v>12</v>
      </c>
      <c r="AT4" s="23" t="s">
        <v>6</v>
      </c>
    </row>
    <row r="5" ht="6.96" customHeight="1">
      <c r="B5" s="27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0"/>
    </row>
    <row r="6" ht="25.44" customHeight="1">
      <c r="B6" s="27"/>
      <c r="C6" s="32"/>
      <c r="D6" s="39" t="s">
        <v>17</v>
      </c>
      <c r="E6" s="32"/>
      <c r="F6" s="152" t="str">
        <f>'Rekapitulácia stavby'!K6</f>
        <v>Rekonštrukcia hasičskej zbrojnice v Podolínci</v>
      </c>
      <c r="G6" s="39"/>
      <c r="H6" s="39"/>
      <c r="I6" s="39"/>
      <c r="J6" s="39"/>
      <c r="K6" s="39"/>
      <c r="L6" s="39"/>
      <c r="M6" s="39"/>
      <c r="N6" s="39"/>
      <c r="O6" s="39"/>
      <c r="P6" s="39"/>
      <c r="Q6" s="32"/>
      <c r="R6" s="30"/>
    </row>
    <row r="7" s="1" customFormat="1" ht="32.88" customHeight="1">
      <c r="B7" s="47"/>
      <c r="C7" s="48"/>
      <c r="D7" s="36" t="s">
        <v>105</v>
      </c>
      <c r="E7" s="48"/>
      <c r="F7" s="37" t="s">
        <v>106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9"/>
    </row>
    <row r="8" s="1" customFormat="1" ht="14.4" customHeight="1">
      <c r="B8" s="47"/>
      <c r="C8" s="48"/>
      <c r="D8" s="39" t="s">
        <v>19</v>
      </c>
      <c r="E8" s="48"/>
      <c r="F8" s="34" t="s">
        <v>20</v>
      </c>
      <c r="G8" s="48"/>
      <c r="H8" s="48"/>
      <c r="I8" s="48"/>
      <c r="J8" s="48"/>
      <c r="K8" s="48"/>
      <c r="L8" s="48"/>
      <c r="M8" s="39" t="s">
        <v>21</v>
      </c>
      <c r="N8" s="48"/>
      <c r="O8" s="34" t="s">
        <v>20</v>
      </c>
      <c r="P8" s="48"/>
      <c r="Q8" s="48"/>
      <c r="R8" s="49"/>
    </row>
    <row r="9" s="1" customFormat="1" ht="14.4" customHeight="1">
      <c r="B9" s="47"/>
      <c r="C9" s="48"/>
      <c r="D9" s="39" t="s">
        <v>22</v>
      </c>
      <c r="E9" s="48"/>
      <c r="F9" s="34" t="s">
        <v>23</v>
      </c>
      <c r="G9" s="48"/>
      <c r="H9" s="48"/>
      <c r="I9" s="48"/>
      <c r="J9" s="48"/>
      <c r="K9" s="48"/>
      <c r="L9" s="48"/>
      <c r="M9" s="39" t="s">
        <v>24</v>
      </c>
      <c r="N9" s="48"/>
      <c r="O9" s="153" t="str">
        <f>'Rekapitulácia stavby'!AN8</f>
        <v>24. 8. 2017</v>
      </c>
      <c r="P9" s="91"/>
      <c r="Q9" s="48"/>
      <c r="R9" s="49"/>
    </row>
    <row r="10" s="1" customFormat="1" ht="10.8" customHeight="1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</row>
    <row r="11" s="1" customFormat="1" ht="14.4" customHeight="1">
      <c r="B11" s="47"/>
      <c r="C11" s="48"/>
      <c r="D11" s="39" t="s">
        <v>26</v>
      </c>
      <c r="E11" s="48"/>
      <c r="F11" s="48"/>
      <c r="G11" s="48"/>
      <c r="H11" s="48"/>
      <c r="I11" s="48"/>
      <c r="J11" s="48"/>
      <c r="K11" s="48"/>
      <c r="L11" s="48"/>
      <c r="M11" s="39" t="s">
        <v>27</v>
      </c>
      <c r="N11" s="48"/>
      <c r="O11" s="34" t="s">
        <v>28</v>
      </c>
      <c r="P11" s="34"/>
      <c r="Q11" s="48"/>
      <c r="R11" s="49"/>
    </row>
    <row r="12" s="1" customFormat="1" ht="18" customHeight="1">
      <c r="B12" s="47"/>
      <c r="C12" s="48"/>
      <c r="D12" s="48"/>
      <c r="E12" s="34" t="s">
        <v>29</v>
      </c>
      <c r="F12" s="48"/>
      <c r="G12" s="48"/>
      <c r="H12" s="48"/>
      <c r="I12" s="48"/>
      <c r="J12" s="48"/>
      <c r="K12" s="48"/>
      <c r="L12" s="48"/>
      <c r="M12" s="39" t="s">
        <v>30</v>
      </c>
      <c r="N12" s="48"/>
      <c r="O12" s="34" t="s">
        <v>20</v>
      </c>
      <c r="P12" s="34"/>
      <c r="Q12" s="48"/>
      <c r="R12" s="49"/>
    </row>
    <row r="13" s="1" customFormat="1" ht="6.96" customHeight="1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</row>
    <row r="14" s="1" customFormat="1" ht="14.4" customHeight="1">
      <c r="B14" s="47"/>
      <c r="C14" s="48"/>
      <c r="D14" s="39" t="s">
        <v>31</v>
      </c>
      <c r="E14" s="48"/>
      <c r="F14" s="48"/>
      <c r="G14" s="48"/>
      <c r="H14" s="48"/>
      <c r="I14" s="48"/>
      <c r="J14" s="48"/>
      <c r="K14" s="48"/>
      <c r="L14" s="48"/>
      <c r="M14" s="39" t="s">
        <v>27</v>
      </c>
      <c r="N14" s="48"/>
      <c r="O14" s="40" t="str">
        <f>IF('Rekapitulácia stavby'!AN13="","",'Rekapitulácia stavby'!AN13)</f>
        <v>Vyplň údaj</v>
      </c>
      <c r="P14" s="34"/>
      <c r="Q14" s="48"/>
      <c r="R14" s="49"/>
    </row>
    <row r="15" s="1" customFormat="1" ht="18" customHeight="1">
      <c r="B15" s="47"/>
      <c r="C15" s="48"/>
      <c r="D15" s="48"/>
      <c r="E15" s="40" t="str">
        <f>IF('Rekapitulácia stavby'!E14="","",'Rekapitulácia stavby'!E14)</f>
        <v>Vyplň údaj</v>
      </c>
      <c r="F15" s="154"/>
      <c r="G15" s="154"/>
      <c r="H15" s="154"/>
      <c r="I15" s="154"/>
      <c r="J15" s="154"/>
      <c r="K15" s="154"/>
      <c r="L15" s="154"/>
      <c r="M15" s="39" t="s">
        <v>30</v>
      </c>
      <c r="N15" s="48"/>
      <c r="O15" s="40" t="str">
        <f>IF('Rekapitulácia stavby'!AN14="","",'Rekapitulácia stavby'!AN14)</f>
        <v>Vyplň údaj</v>
      </c>
      <c r="P15" s="34"/>
      <c r="Q15" s="48"/>
      <c r="R15" s="49"/>
    </row>
    <row r="16" s="1" customFormat="1" ht="6.96" customHeight="1"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9"/>
    </row>
    <row r="17" s="1" customFormat="1" ht="14.4" customHeight="1">
      <c r="B17" s="47"/>
      <c r="C17" s="48"/>
      <c r="D17" s="39" t="s">
        <v>33</v>
      </c>
      <c r="E17" s="48"/>
      <c r="F17" s="48"/>
      <c r="G17" s="48"/>
      <c r="H17" s="48"/>
      <c r="I17" s="48"/>
      <c r="J17" s="48"/>
      <c r="K17" s="48"/>
      <c r="L17" s="48"/>
      <c r="M17" s="39" t="s">
        <v>27</v>
      </c>
      <c r="N17" s="48"/>
      <c r="O17" s="34" t="s">
        <v>34</v>
      </c>
      <c r="P17" s="34"/>
      <c r="Q17" s="48"/>
      <c r="R17" s="49"/>
    </row>
    <row r="18" s="1" customFormat="1" ht="18" customHeight="1">
      <c r="B18" s="47"/>
      <c r="C18" s="48"/>
      <c r="D18" s="48"/>
      <c r="E18" s="34" t="s">
        <v>35</v>
      </c>
      <c r="F18" s="48"/>
      <c r="G18" s="48"/>
      <c r="H18" s="48"/>
      <c r="I18" s="48"/>
      <c r="J18" s="48"/>
      <c r="K18" s="48"/>
      <c r="L18" s="48"/>
      <c r="M18" s="39" t="s">
        <v>30</v>
      </c>
      <c r="N18" s="48"/>
      <c r="O18" s="34" t="s">
        <v>20</v>
      </c>
      <c r="P18" s="34"/>
      <c r="Q18" s="48"/>
      <c r="R18" s="49"/>
    </row>
    <row r="19" s="1" customFormat="1" ht="6.96" customHeight="1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9"/>
    </row>
    <row r="20" s="1" customFormat="1" ht="14.4" customHeight="1">
      <c r="B20" s="47"/>
      <c r="C20" s="48"/>
      <c r="D20" s="39" t="s">
        <v>38</v>
      </c>
      <c r="E20" s="48"/>
      <c r="F20" s="48"/>
      <c r="G20" s="48"/>
      <c r="H20" s="48"/>
      <c r="I20" s="48"/>
      <c r="J20" s="48"/>
      <c r="K20" s="48"/>
      <c r="L20" s="48"/>
      <c r="M20" s="39" t="s">
        <v>27</v>
      </c>
      <c r="N20" s="48"/>
      <c r="O20" s="34" t="s">
        <v>20</v>
      </c>
      <c r="P20" s="34"/>
      <c r="Q20" s="48"/>
      <c r="R20" s="49"/>
    </row>
    <row r="21" s="1" customFormat="1" ht="18" customHeight="1">
      <c r="B21" s="47"/>
      <c r="C21" s="48"/>
      <c r="D21" s="48"/>
      <c r="E21" s="34" t="s">
        <v>39</v>
      </c>
      <c r="F21" s="48"/>
      <c r="G21" s="48"/>
      <c r="H21" s="48"/>
      <c r="I21" s="48"/>
      <c r="J21" s="48"/>
      <c r="K21" s="48"/>
      <c r="L21" s="48"/>
      <c r="M21" s="39" t="s">
        <v>30</v>
      </c>
      <c r="N21" s="48"/>
      <c r="O21" s="34" t="s">
        <v>20</v>
      </c>
      <c r="P21" s="34"/>
      <c r="Q21" s="48"/>
      <c r="R21" s="49"/>
    </row>
    <row r="22" s="1" customFormat="1" ht="6.96" customHeight="1">
      <c r="B22" s="4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</row>
    <row r="23" s="1" customFormat="1" ht="14.4" customHeight="1">
      <c r="B23" s="47"/>
      <c r="C23" s="48"/>
      <c r="D23" s="39" t="s">
        <v>40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9"/>
    </row>
    <row r="24" s="1" customFormat="1" ht="16.5" customHeight="1">
      <c r="B24" s="47"/>
      <c r="C24" s="48"/>
      <c r="D24" s="48"/>
      <c r="E24" s="43" t="s">
        <v>20</v>
      </c>
      <c r="F24" s="43"/>
      <c r="G24" s="43"/>
      <c r="H24" s="43"/>
      <c r="I24" s="43"/>
      <c r="J24" s="43"/>
      <c r="K24" s="43"/>
      <c r="L24" s="43"/>
      <c r="M24" s="48"/>
      <c r="N24" s="48"/>
      <c r="O24" s="48"/>
      <c r="P24" s="48"/>
      <c r="Q24" s="48"/>
      <c r="R24" s="49"/>
    </row>
    <row r="25" s="1" customFormat="1" ht="6.96" customHeight="1">
      <c r="B25" s="47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="1" customFormat="1" ht="6.96" customHeight="1">
      <c r="B26" s="47"/>
      <c r="C26" s="4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48"/>
      <c r="R26" s="49"/>
    </row>
    <row r="27" s="1" customFormat="1" ht="14.4" customHeight="1">
      <c r="B27" s="47"/>
      <c r="C27" s="48"/>
      <c r="D27" s="155" t="s">
        <v>107</v>
      </c>
      <c r="E27" s="48"/>
      <c r="F27" s="48"/>
      <c r="G27" s="48"/>
      <c r="H27" s="48"/>
      <c r="I27" s="48"/>
      <c r="J27" s="48"/>
      <c r="K27" s="48"/>
      <c r="L27" s="48"/>
      <c r="M27" s="46">
        <f>N88</f>
        <v>0</v>
      </c>
      <c r="N27" s="46"/>
      <c r="O27" s="46"/>
      <c r="P27" s="46"/>
      <c r="Q27" s="48"/>
      <c r="R27" s="49"/>
    </row>
    <row r="28" s="1" customFormat="1" ht="14.4" customHeight="1">
      <c r="B28" s="47"/>
      <c r="C28" s="48"/>
      <c r="D28" s="45" t="s">
        <v>93</v>
      </c>
      <c r="E28" s="48"/>
      <c r="F28" s="48"/>
      <c r="G28" s="48"/>
      <c r="H28" s="48"/>
      <c r="I28" s="48"/>
      <c r="J28" s="48"/>
      <c r="K28" s="48"/>
      <c r="L28" s="48"/>
      <c r="M28" s="46">
        <f>N98</f>
        <v>0</v>
      </c>
      <c r="N28" s="46"/>
      <c r="O28" s="46"/>
      <c r="P28" s="46"/>
      <c r="Q28" s="48"/>
      <c r="R28" s="49"/>
    </row>
    <row r="29" s="1" customFormat="1" ht="6.96" customHeight="1">
      <c r="B29" s="47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</row>
    <row r="30" s="1" customFormat="1" ht="25.44" customHeight="1">
      <c r="B30" s="47"/>
      <c r="C30" s="48"/>
      <c r="D30" s="156" t="s">
        <v>43</v>
      </c>
      <c r="E30" s="48"/>
      <c r="F30" s="48"/>
      <c r="G30" s="48"/>
      <c r="H30" s="48"/>
      <c r="I30" s="48"/>
      <c r="J30" s="48"/>
      <c r="K30" s="48"/>
      <c r="L30" s="48"/>
      <c r="M30" s="157">
        <f>ROUND(M27+M28,2)</f>
        <v>0</v>
      </c>
      <c r="N30" s="48"/>
      <c r="O30" s="48"/>
      <c r="P30" s="48"/>
      <c r="Q30" s="48"/>
      <c r="R30" s="49"/>
    </row>
    <row r="31" s="1" customFormat="1" ht="6.96" customHeight="1">
      <c r="B31" s="47"/>
      <c r="C31" s="4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48"/>
      <c r="R31" s="49"/>
    </row>
    <row r="32" s="1" customFormat="1" ht="14.4" customHeight="1">
      <c r="B32" s="47"/>
      <c r="C32" s="48"/>
      <c r="D32" s="55" t="s">
        <v>44</v>
      </c>
      <c r="E32" s="55" t="s">
        <v>45</v>
      </c>
      <c r="F32" s="56">
        <v>0.20000000000000001</v>
      </c>
      <c r="G32" s="158" t="s">
        <v>46</v>
      </c>
      <c r="H32" s="159">
        <f>ROUND((((SUM(BE98:BE105)+SUM(BE123:BE168))+SUM(BE170:BE174))),2)</f>
        <v>0</v>
      </c>
      <c r="I32" s="48"/>
      <c r="J32" s="48"/>
      <c r="K32" s="48"/>
      <c r="L32" s="48"/>
      <c r="M32" s="159">
        <f>ROUND(((ROUND((SUM(BE98:BE105)+SUM(BE123:BE168)), 2)*F32)+SUM(BE170:BE174)*F32),2)</f>
        <v>0</v>
      </c>
      <c r="N32" s="48"/>
      <c r="O32" s="48"/>
      <c r="P32" s="48"/>
      <c r="Q32" s="48"/>
      <c r="R32" s="49"/>
    </row>
    <row r="33" s="1" customFormat="1" ht="14.4" customHeight="1">
      <c r="B33" s="47"/>
      <c r="C33" s="48"/>
      <c r="D33" s="48"/>
      <c r="E33" s="55" t="s">
        <v>47</v>
      </c>
      <c r="F33" s="56">
        <v>0.20000000000000001</v>
      </c>
      <c r="G33" s="158" t="s">
        <v>46</v>
      </c>
      <c r="H33" s="159">
        <f>ROUND((((SUM(BF98:BF105)+SUM(BF123:BF168))+SUM(BF170:BF174))),2)</f>
        <v>0</v>
      </c>
      <c r="I33" s="48"/>
      <c r="J33" s="48"/>
      <c r="K33" s="48"/>
      <c r="L33" s="48"/>
      <c r="M33" s="159">
        <f>ROUND(((ROUND((SUM(BF98:BF105)+SUM(BF123:BF168)), 2)*F33)+SUM(BF170:BF174)*F33),2)</f>
        <v>0</v>
      </c>
      <c r="N33" s="48"/>
      <c r="O33" s="48"/>
      <c r="P33" s="48"/>
      <c r="Q33" s="48"/>
      <c r="R33" s="49"/>
    </row>
    <row r="34" hidden="1" s="1" customFormat="1" ht="14.4" customHeight="1">
      <c r="B34" s="47"/>
      <c r="C34" s="48"/>
      <c r="D34" s="48"/>
      <c r="E34" s="55" t="s">
        <v>48</v>
      </c>
      <c r="F34" s="56">
        <v>0.20000000000000001</v>
      </c>
      <c r="G34" s="158" t="s">
        <v>46</v>
      </c>
      <c r="H34" s="159">
        <f>ROUND((((SUM(BG98:BG105)+SUM(BG123:BG168))+SUM(BG170:BG174))),2)</f>
        <v>0</v>
      </c>
      <c r="I34" s="48"/>
      <c r="J34" s="48"/>
      <c r="K34" s="48"/>
      <c r="L34" s="48"/>
      <c r="M34" s="159">
        <v>0</v>
      </c>
      <c r="N34" s="48"/>
      <c r="O34" s="48"/>
      <c r="P34" s="48"/>
      <c r="Q34" s="48"/>
      <c r="R34" s="49"/>
    </row>
    <row r="35" hidden="1" s="1" customFormat="1" ht="14.4" customHeight="1">
      <c r="B35" s="47"/>
      <c r="C35" s="48"/>
      <c r="D35" s="48"/>
      <c r="E35" s="55" t="s">
        <v>49</v>
      </c>
      <c r="F35" s="56">
        <v>0.20000000000000001</v>
      </c>
      <c r="G35" s="158" t="s">
        <v>46</v>
      </c>
      <c r="H35" s="159">
        <f>ROUND((((SUM(BH98:BH105)+SUM(BH123:BH168))+SUM(BH170:BH174))),2)</f>
        <v>0</v>
      </c>
      <c r="I35" s="48"/>
      <c r="J35" s="48"/>
      <c r="K35" s="48"/>
      <c r="L35" s="48"/>
      <c r="M35" s="159">
        <v>0</v>
      </c>
      <c r="N35" s="48"/>
      <c r="O35" s="48"/>
      <c r="P35" s="48"/>
      <c r="Q35" s="48"/>
      <c r="R35" s="49"/>
    </row>
    <row r="36" hidden="1" s="1" customFormat="1" ht="14.4" customHeight="1">
      <c r="B36" s="47"/>
      <c r="C36" s="48"/>
      <c r="D36" s="48"/>
      <c r="E36" s="55" t="s">
        <v>50</v>
      </c>
      <c r="F36" s="56">
        <v>0</v>
      </c>
      <c r="G36" s="158" t="s">
        <v>46</v>
      </c>
      <c r="H36" s="159">
        <f>ROUND((((SUM(BI98:BI105)+SUM(BI123:BI168))+SUM(BI170:BI174))),2)</f>
        <v>0</v>
      </c>
      <c r="I36" s="48"/>
      <c r="J36" s="48"/>
      <c r="K36" s="48"/>
      <c r="L36" s="48"/>
      <c r="M36" s="159">
        <v>0</v>
      </c>
      <c r="N36" s="48"/>
      <c r="O36" s="48"/>
      <c r="P36" s="48"/>
      <c r="Q36" s="48"/>
      <c r="R36" s="49"/>
    </row>
    <row r="37" s="1" customFormat="1" ht="6.96" customHeight="1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9"/>
    </row>
    <row r="38" s="1" customFormat="1" ht="25.44" customHeight="1">
      <c r="B38" s="47"/>
      <c r="C38" s="148"/>
      <c r="D38" s="160" t="s">
        <v>51</v>
      </c>
      <c r="E38" s="104"/>
      <c r="F38" s="104"/>
      <c r="G38" s="161" t="s">
        <v>52</v>
      </c>
      <c r="H38" s="162" t="s">
        <v>53</v>
      </c>
      <c r="I38" s="104"/>
      <c r="J38" s="104"/>
      <c r="K38" s="104"/>
      <c r="L38" s="163">
        <f>SUM(M30:M36)</f>
        <v>0</v>
      </c>
      <c r="M38" s="163"/>
      <c r="N38" s="163"/>
      <c r="O38" s="163"/>
      <c r="P38" s="164"/>
      <c r="Q38" s="148"/>
      <c r="R38" s="49"/>
    </row>
    <row r="39" s="1" customFormat="1" ht="14.4" customHeight="1">
      <c r="B39" s="47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9"/>
    </row>
    <row r="40" s="1" customFormat="1" ht="14.4" customHeight="1">
      <c r="B40" s="4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9"/>
    </row>
    <row r="41">
      <c r="B41" s="27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0"/>
    </row>
    <row r="42">
      <c r="B42" s="2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0"/>
    </row>
    <row r="43">
      <c r="B43" s="2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0"/>
    </row>
    <row r="44">
      <c r="B44" s="2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0"/>
    </row>
    <row r="45">
      <c r="B45" s="2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0"/>
    </row>
    <row r="46">
      <c r="B46" s="2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0"/>
    </row>
    <row r="47">
      <c r="B47" s="27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0"/>
    </row>
    <row r="48">
      <c r="B48" s="27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0"/>
    </row>
    <row r="49">
      <c r="B49" s="27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0"/>
    </row>
    <row r="50" s="1" customFormat="1">
      <c r="B50" s="47"/>
      <c r="C50" s="48"/>
      <c r="D50" s="67" t="s">
        <v>54</v>
      </c>
      <c r="E50" s="68"/>
      <c r="F50" s="68"/>
      <c r="G50" s="68"/>
      <c r="H50" s="69"/>
      <c r="I50" s="48"/>
      <c r="J50" s="67" t="s">
        <v>55</v>
      </c>
      <c r="K50" s="68"/>
      <c r="L50" s="68"/>
      <c r="M50" s="68"/>
      <c r="N50" s="68"/>
      <c r="O50" s="68"/>
      <c r="P50" s="69"/>
      <c r="Q50" s="48"/>
      <c r="R50" s="49"/>
    </row>
    <row r="51">
      <c r="B51" s="27"/>
      <c r="C51" s="32"/>
      <c r="D51" s="70"/>
      <c r="E51" s="32"/>
      <c r="F51" s="32"/>
      <c r="G51" s="32"/>
      <c r="H51" s="71"/>
      <c r="I51" s="32"/>
      <c r="J51" s="70"/>
      <c r="K51" s="32"/>
      <c r="L51" s="32"/>
      <c r="M51" s="32"/>
      <c r="N51" s="32"/>
      <c r="O51" s="32"/>
      <c r="P51" s="71"/>
      <c r="Q51" s="32"/>
      <c r="R51" s="30"/>
    </row>
    <row r="52">
      <c r="B52" s="27"/>
      <c r="C52" s="32"/>
      <c r="D52" s="70"/>
      <c r="E52" s="32"/>
      <c r="F52" s="32"/>
      <c r="G52" s="32"/>
      <c r="H52" s="71"/>
      <c r="I52" s="32"/>
      <c r="J52" s="70"/>
      <c r="K52" s="32"/>
      <c r="L52" s="32"/>
      <c r="M52" s="32"/>
      <c r="N52" s="32"/>
      <c r="O52" s="32"/>
      <c r="P52" s="71"/>
      <c r="Q52" s="32"/>
      <c r="R52" s="30"/>
    </row>
    <row r="53">
      <c r="B53" s="27"/>
      <c r="C53" s="32"/>
      <c r="D53" s="70"/>
      <c r="E53" s="32"/>
      <c r="F53" s="32"/>
      <c r="G53" s="32"/>
      <c r="H53" s="71"/>
      <c r="I53" s="32"/>
      <c r="J53" s="70"/>
      <c r="K53" s="32"/>
      <c r="L53" s="32"/>
      <c r="M53" s="32"/>
      <c r="N53" s="32"/>
      <c r="O53" s="32"/>
      <c r="P53" s="71"/>
      <c r="Q53" s="32"/>
      <c r="R53" s="30"/>
    </row>
    <row r="54">
      <c r="B54" s="27"/>
      <c r="C54" s="32"/>
      <c r="D54" s="70"/>
      <c r="E54" s="32"/>
      <c r="F54" s="32"/>
      <c r="G54" s="32"/>
      <c r="H54" s="71"/>
      <c r="I54" s="32"/>
      <c r="J54" s="70"/>
      <c r="K54" s="32"/>
      <c r="L54" s="32"/>
      <c r="M54" s="32"/>
      <c r="N54" s="32"/>
      <c r="O54" s="32"/>
      <c r="P54" s="71"/>
      <c r="Q54" s="32"/>
      <c r="R54" s="30"/>
    </row>
    <row r="55">
      <c r="B55" s="27"/>
      <c r="C55" s="32"/>
      <c r="D55" s="70"/>
      <c r="E55" s="32"/>
      <c r="F55" s="32"/>
      <c r="G55" s="32"/>
      <c r="H55" s="71"/>
      <c r="I55" s="32"/>
      <c r="J55" s="70"/>
      <c r="K55" s="32"/>
      <c r="L55" s="32"/>
      <c r="M55" s="32"/>
      <c r="N55" s="32"/>
      <c r="O55" s="32"/>
      <c r="P55" s="71"/>
      <c r="Q55" s="32"/>
      <c r="R55" s="30"/>
    </row>
    <row r="56">
      <c r="B56" s="27"/>
      <c r="C56" s="32"/>
      <c r="D56" s="70"/>
      <c r="E56" s="32"/>
      <c r="F56" s="32"/>
      <c r="G56" s="32"/>
      <c r="H56" s="71"/>
      <c r="I56" s="32"/>
      <c r="J56" s="70"/>
      <c r="K56" s="32"/>
      <c r="L56" s="32"/>
      <c r="M56" s="32"/>
      <c r="N56" s="32"/>
      <c r="O56" s="32"/>
      <c r="P56" s="71"/>
      <c r="Q56" s="32"/>
      <c r="R56" s="30"/>
    </row>
    <row r="57">
      <c r="B57" s="27"/>
      <c r="C57" s="32"/>
      <c r="D57" s="70"/>
      <c r="E57" s="32"/>
      <c r="F57" s="32"/>
      <c r="G57" s="32"/>
      <c r="H57" s="71"/>
      <c r="I57" s="32"/>
      <c r="J57" s="70"/>
      <c r="K57" s="32"/>
      <c r="L57" s="32"/>
      <c r="M57" s="32"/>
      <c r="N57" s="32"/>
      <c r="O57" s="32"/>
      <c r="P57" s="71"/>
      <c r="Q57" s="32"/>
      <c r="R57" s="30"/>
    </row>
    <row r="58">
      <c r="B58" s="27"/>
      <c r="C58" s="32"/>
      <c r="D58" s="70"/>
      <c r="E58" s="32"/>
      <c r="F58" s="32"/>
      <c r="G58" s="32"/>
      <c r="H58" s="71"/>
      <c r="I58" s="32"/>
      <c r="J58" s="70"/>
      <c r="K58" s="32"/>
      <c r="L58" s="32"/>
      <c r="M58" s="32"/>
      <c r="N58" s="32"/>
      <c r="O58" s="32"/>
      <c r="P58" s="71"/>
      <c r="Q58" s="32"/>
      <c r="R58" s="30"/>
    </row>
    <row r="59" s="1" customFormat="1">
      <c r="B59" s="47"/>
      <c r="C59" s="48"/>
      <c r="D59" s="72" t="s">
        <v>56</v>
      </c>
      <c r="E59" s="73"/>
      <c r="F59" s="73"/>
      <c r="G59" s="74" t="s">
        <v>57</v>
      </c>
      <c r="H59" s="75"/>
      <c r="I59" s="48"/>
      <c r="J59" s="72" t="s">
        <v>56</v>
      </c>
      <c r="K59" s="73"/>
      <c r="L59" s="73"/>
      <c r="M59" s="73"/>
      <c r="N59" s="74" t="s">
        <v>57</v>
      </c>
      <c r="O59" s="73"/>
      <c r="P59" s="75"/>
      <c r="Q59" s="48"/>
      <c r="R59" s="49"/>
    </row>
    <row r="60">
      <c r="B60" s="27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0"/>
    </row>
    <row r="61" s="1" customFormat="1">
      <c r="B61" s="47"/>
      <c r="C61" s="48"/>
      <c r="D61" s="67" t="s">
        <v>58</v>
      </c>
      <c r="E61" s="68"/>
      <c r="F61" s="68"/>
      <c r="G61" s="68"/>
      <c r="H61" s="69"/>
      <c r="I61" s="48"/>
      <c r="J61" s="67" t="s">
        <v>59</v>
      </c>
      <c r="K61" s="68"/>
      <c r="L61" s="68"/>
      <c r="M61" s="68"/>
      <c r="N61" s="68"/>
      <c r="O61" s="68"/>
      <c r="P61" s="69"/>
      <c r="Q61" s="48"/>
      <c r="R61" s="49"/>
    </row>
    <row r="62">
      <c r="B62" s="27"/>
      <c r="C62" s="32"/>
      <c r="D62" s="70"/>
      <c r="E62" s="32"/>
      <c r="F62" s="32"/>
      <c r="G62" s="32"/>
      <c r="H62" s="71"/>
      <c r="I62" s="32"/>
      <c r="J62" s="70"/>
      <c r="K62" s="32"/>
      <c r="L62" s="32"/>
      <c r="M62" s="32"/>
      <c r="N62" s="32"/>
      <c r="O62" s="32"/>
      <c r="P62" s="71"/>
      <c r="Q62" s="32"/>
      <c r="R62" s="30"/>
    </row>
    <row r="63">
      <c r="B63" s="27"/>
      <c r="C63" s="32"/>
      <c r="D63" s="70"/>
      <c r="E63" s="32"/>
      <c r="F63" s="32"/>
      <c r="G63" s="32"/>
      <c r="H63" s="71"/>
      <c r="I63" s="32"/>
      <c r="J63" s="70"/>
      <c r="K63" s="32"/>
      <c r="L63" s="32"/>
      <c r="M63" s="32"/>
      <c r="N63" s="32"/>
      <c r="O63" s="32"/>
      <c r="P63" s="71"/>
      <c r="Q63" s="32"/>
      <c r="R63" s="30"/>
    </row>
    <row r="64">
      <c r="B64" s="27"/>
      <c r="C64" s="32"/>
      <c r="D64" s="70"/>
      <c r="E64" s="32"/>
      <c r="F64" s="32"/>
      <c r="G64" s="32"/>
      <c r="H64" s="71"/>
      <c r="I64" s="32"/>
      <c r="J64" s="70"/>
      <c r="K64" s="32"/>
      <c r="L64" s="32"/>
      <c r="M64" s="32"/>
      <c r="N64" s="32"/>
      <c r="O64" s="32"/>
      <c r="P64" s="71"/>
      <c r="Q64" s="32"/>
      <c r="R64" s="30"/>
    </row>
    <row r="65">
      <c r="B65" s="27"/>
      <c r="C65" s="32"/>
      <c r="D65" s="70"/>
      <c r="E65" s="32"/>
      <c r="F65" s="32"/>
      <c r="G65" s="32"/>
      <c r="H65" s="71"/>
      <c r="I65" s="32"/>
      <c r="J65" s="70"/>
      <c r="K65" s="32"/>
      <c r="L65" s="32"/>
      <c r="M65" s="32"/>
      <c r="N65" s="32"/>
      <c r="O65" s="32"/>
      <c r="P65" s="71"/>
      <c r="Q65" s="32"/>
      <c r="R65" s="30"/>
    </row>
    <row r="66">
      <c r="B66" s="27"/>
      <c r="C66" s="32"/>
      <c r="D66" s="70"/>
      <c r="E66" s="32"/>
      <c r="F66" s="32"/>
      <c r="G66" s="32"/>
      <c r="H66" s="71"/>
      <c r="I66" s="32"/>
      <c r="J66" s="70"/>
      <c r="K66" s="32"/>
      <c r="L66" s="32"/>
      <c r="M66" s="32"/>
      <c r="N66" s="32"/>
      <c r="O66" s="32"/>
      <c r="P66" s="71"/>
      <c r="Q66" s="32"/>
      <c r="R66" s="30"/>
    </row>
    <row r="67">
      <c r="B67" s="27"/>
      <c r="C67" s="32"/>
      <c r="D67" s="70"/>
      <c r="E67" s="32"/>
      <c r="F67" s="32"/>
      <c r="G67" s="32"/>
      <c r="H67" s="71"/>
      <c r="I67" s="32"/>
      <c r="J67" s="70"/>
      <c r="K67" s="32"/>
      <c r="L67" s="32"/>
      <c r="M67" s="32"/>
      <c r="N67" s="32"/>
      <c r="O67" s="32"/>
      <c r="P67" s="71"/>
      <c r="Q67" s="32"/>
      <c r="R67" s="30"/>
    </row>
    <row r="68">
      <c r="B68" s="27"/>
      <c r="C68" s="32"/>
      <c r="D68" s="70"/>
      <c r="E68" s="32"/>
      <c r="F68" s="32"/>
      <c r="G68" s="32"/>
      <c r="H68" s="71"/>
      <c r="I68" s="32"/>
      <c r="J68" s="70"/>
      <c r="K68" s="32"/>
      <c r="L68" s="32"/>
      <c r="M68" s="32"/>
      <c r="N68" s="32"/>
      <c r="O68" s="32"/>
      <c r="P68" s="71"/>
      <c r="Q68" s="32"/>
      <c r="R68" s="30"/>
    </row>
    <row r="69">
      <c r="B69" s="27"/>
      <c r="C69" s="32"/>
      <c r="D69" s="70"/>
      <c r="E69" s="32"/>
      <c r="F69" s="32"/>
      <c r="G69" s="32"/>
      <c r="H69" s="71"/>
      <c r="I69" s="32"/>
      <c r="J69" s="70"/>
      <c r="K69" s="32"/>
      <c r="L69" s="32"/>
      <c r="M69" s="32"/>
      <c r="N69" s="32"/>
      <c r="O69" s="32"/>
      <c r="P69" s="71"/>
      <c r="Q69" s="32"/>
      <c r="R69" s="30"/>
    </row>
    <row r="70" s="1" customFormat="1">
      <c r="B70" s="47"/>
      <c r="C70" s="48"/>
      <c r="D70" s="72" t="s">
        <v>56</v>
      </c>
      <c r="E70" s="73"/>
      <c r="F70" s="73"/>
      <c r="G70" s="74" t="s">
        <v>57</v>
      </c>
      <c r="H70" s="75"/>
      <c r="I70" s="48"/>
      <c r="J70" s="72" t="s">
        <v>56</v>
      </c>
      <c r="K70" s="73"/>
      <c r="L70" s="73"/>
      <c r="M70" s="73"/>
      <c r="N70" s="74" t="s">
        <v>57</v>
      </c>
      <c r="O70" s="73"/>
      <c r="P70" s="75"/>
      <c r="Q70" s="48"/>
      <c r="R70" s="49"/>
    </row>
    <row r="71" s="1" customFormat="1" ht="14.4" customHeight="1">
      <c r="B71" s="76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8"/>
    </row>
    <row r="75" s="1" customFormat="1" ht="6.96" customHeight="1">
      <c r="B75" s="165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7"/>
    </row>
    <row r="76" s="1" customFormat="1" ht="36.96" customHeight="1">
      <c r="B76" s="47"/>
      <c r="C76" s="28" t="s">
        <v>108</v>
      </c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49"/>
      <c r="T76" s="168"/>
      <c r="U76" s="168"/>
    </row>
    <row r="77" s="1" customFormat="1" ht="6.96" customHeight="1"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9"/>
      <c r="T77" s="168"/>
      <c r="U77" s="168"/>
    </row>
    <row r="78" s="1" customFormat="1" ht="30" customHeight="1">
      <c r="B78" s="47"/>
      <c r="C78" s="39" t="s">
        <v>17</v>
      </c>
      <c r="D78" s="48"/>
      <c r="E78" s="48"/>
      <c r="F78" s="152" t="str">
        <f>F6</f>
        <v>Rekonštrukcia hasičskej zbrojnice v Podolínci</v>
      </c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48"/>
      <c r="R78" s="49"/>
      <c r="T78" s="168"/>
      <c r="U78" s="168"/>
    </row>
    <row r="79" s="1" customFormat="1" ht="36.96" customHeight="1">
      <c r="B79" s="47"/>
      <c r="C79" s="86" t="s">
        <v>105</v>
      </c>
      <c r="D79" s="48"/>
      <c r="E79" s="48"/>
      <c r="F79" s="88" t="str">
        <f>F7</f>
        <v>001 - Rozšírenie garážových vrát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9"/>
      <c r="T79" s="168"/>
      <c r="U79" s="168"/>
    </row>
    <row r="80" s="1" customFormat="1" ht="6.96" customHeight="1">
      <c r="B80" s="47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9"/>
      <c r="T80" s="168"/>
      <c r="U80" s="168"/>
    </row>
    <row r="81" s="1" customFormat="1" ht="18" customHeight="1">
      <c r="B81" s="47"/>
      <c r="C81" s="39" t="s">
        <v>22</v>
      </c>
      <c r="D81" s="48"/>
      <c r="E81" s="48"/>
      <c r="F81" s="34" t="str">
        <f>F9</f>
        <v xml:space="preserve"> </v>
      </c>
      <c r="G81" s="48"/>
      <c r="H81" s="48"/>
      <c r="I81" s="48"/>
      <c r="J81" s="48"/>
      <c r="K81" s="39" t="s">
        <v>24</v>
      </c>
      <c r="L81" s="48"/>
      <c r="M81" s="91" t="str">
        <f>IF(O9="","",O9)</f>
        <v>24. 8. 2017</v>
      </c>
      <c r="N81" s="91"/>
      <c r="O81" s="91"/>
      <c r="P81" s="91"/>
      <c r="Q81" s="48"/>
      <c r="R81" s="49"/>
      <c r="T81" s="168"/>
      <c r="U81" s="168"/>
    </row>
    <row r="82" s="1" customFormat="1" ht="6.96" customHeight="1">
      <c r="B82" s="47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9"/>
      <c r="T82" s="168"/>
      <c r="U82" s="168"/>
    </row>
    <row r="83" s="1" customFormat="1">
      <c r="B83" s="47"/>
      <c r="C83" s="39" t="s">
        <v>26</v>
      </c>
      <c r="D83" s="48"/>
      <c r="E83" s="48"/>
      <c r="F83" s="34" t="str">
        <f>E12</f>
        <v>Mesto Podolínec</v>
      </c>
      <c r="G83" s="48"/>
      <c r="H83" s="48"/>
      <c r="I83" s="48"/>
      <c r="J83" s="48"/>
      <c r="K83" s="39" t="s">
        <v>33</v>
      </c>
      <c r="L83" s="48"/>
      <c r="M83" s="34" t="str">
        <f>E18</f>
        <v>Projekčná kancelária Archa s.r.o.</v>
      </c>
      <c r="N83" s="34"/>
      <c r="O83" s="34"/>
      <c r="P83" s="34"/>
      <c r="Q83" s="34"/>
      <c r="R83" s="49"/>
      <c r="T83" s="168"/>
      <c r="U83" s="168"/>
    </row>
    <row r="84" s="1" customFormat="1" ht="14.4" customHeight="1">
      <c r="B84" s="47"/>
      <c r="C84" s="39" t="s">
        <v>31</v>
      </c>
      <c r="D84" s="48"/>
      <c r="E84" s="48"/>
      <c r="F84" s="34" t="str">
        <f>IF(E15="","",E15)</f>
        <v>Vyplň údaj</v>
      </c>
      <c r="G84" s="48"/>
      <c r="H84" s="48"/>
      <c r="I84" s="48"/>
      <c r="J84" s="48"/>
      <c r="K84" s="39" t="s">
        <v>38</v>
      </c>
      <c r="L84" s="48"/>
      <c r="M84" s="34" t="str">
        <f>E21</f>
        <v>Ing. Vladimír Dubjel</v>
      </c>
      <c r="N84" s="34"/>
      <c r="O84" s="34"/>
      <c r="P84" s="34"/>
      <c r="Q84" s="34"/>
      <c r="R84" s="49"/>
      <c r="T84" s="168"/>
      <c r="U84" s="168"/>
    </row>
    <row r="85" s="1" customFormat="1" ht="10.32" customHeight="1">
      <c r="B85" s="47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9"/>
      <c r="T85" s="168"/>
      <c r="U85" s="168"/>
    </row>
    <row r="86" s="1" customFormat="1" ht="29.28" customHeight="1">
      <c r="B86" s="47"/>
      <c r="C86" s="169" t="s">
        <v>109</v>
      </c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69" t="s">
        <v>110</v>
      </c>
      <c r="O86" s="148"/>
      <c r="P86" s="148"/>
      <c r="Q86" s="148"/>
      <c r="R86" s="49"/>
      <c r="T86" s="168"/>
      <c r="U86" s="168"/>
    </row>
    <row r="87" s="1" customFormat="1" ht="10.32" customHeight="1">
      <c r="B87" s="47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  <c r="T87" s="168"/>
      <c r="U87" s="168"/>
    </row>
    <row r="88" s="1" customFormat="1" ht="29.28" customHeight="1">
      <c r="B88" s="47"/>
      <c r="C88" s="170" t="s">
        <v>111</v>
      </c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114">
        <f>N123</f>
        <v>0</v>
      </c>
      <c r="O88" s="171"/>
      <c r="P88" s="171"/>
      <c r="Q88" s="171"/>
      <c r="R88" s="49"/>
      <c r="T88" s="168"/>
      <c r="U88" s="168"/>
      <c r="AU88" s="23" t="s">
        <v>112</v>
      </c>
    </row>
    <row r="89" s="6" customFormat="1" ht="24.96" customHeight="1">
      <c r="B89" s="172"/>
      <c r="C89" s="173"/>
      <c r="D89" s="174" t="s">
        <v>113</v>
      </c>
      <c r="E89" s="173"/>
      <c r="F89" s="173"/>
      <c r="G89" s="173"/>
      <c r="H89" s="173"/>
      <c r="I89" s="173"/>
      <c r="J89" s="173"/>
      <c r="K89" s="173"/>
      <c r="L89" s="173"/>
      <c r="M89" s="173"/>
      <c r="N89" s="175">
        <f>N124</f>
        <v>0</v>
      </c>
      <c r="O89" s="173"/>
      <c r="P89" s="173"/>
      <c r="Q89" s="173"/>
      <c r="R89" s="176"/>
      <c r="T89" s="177"/>
      <c r="U89" s="177"/>
    </row>
    <row r="90" s="7" customFormat="1" ht="19.92" customHeight="1">
      <c r="B90" s="178"/>
      <c r="C90" s="179"/>
      <c r="D90" s="133" t="s">
        <v>114</v>
      </c>
      <c r="E90" s="179"/>
      <c r="F90" s="179"/>
      <c r="G90" s="179"/>
      <c r="H90" s="179"/>
      <c r="I90" s="179"/>
      <c r="J90" s="179"/>
      <c r="K90" s="179"/>
      <c r="L90" s="179"/>
      <c r="M90" s="179"/>
      <c r="N90" s="135">
        <f>N125</f>
        <v>0</v>
      </c>
      <c r="O90" s="179"/>
      <c r="P90" s="179"/>
      <c r="Q90" s="179"/>
      <c r="R90" s="180"/>
      <c r="T90" s="181"/>
      <c r="U90" s="181"/>
    </row>
    <row r="91" s="7" customFormat="1" ht="19.92" customHeight="1">
      <c r="B91" s="178"/>
      <c r="C91" s="179"/>
      <c r="D91" s="133" t="s">
        <v>115</v>
      </c>
      <c r="E91" s="179"/>
      <c r="F91" s="179"/>
      <c r="G91" s="179"/>
      <c r="H91" s="179"/>
      <c r="I91" s="179"/>
      <c r="J91" s="179"/>
      <c r="K91" s="179"/>
      <c r="L91" s="179"/>
      <c r="M91" s="179"/>
      <c r="N91" s="135">
        <f>N136</f>
        <v>0</v>
      </c>
      <c r="O91" s="179"/>
      <c r="P91" s="179"/>
      <c r="Q91" s="179"/>
      <c r="R91" s="180"/>
      <c r="T91" s="181"/>
      <c r="U91" s="181"/>
    </row>
    <row r="92" s="7" customFormat="1" ht="19.92" customHeight="1">
      <c r="B92" s="178"/>
      <c r="C92" s="179"/>
      <c r="D92" s="133" t="s">
        <v>116</v>
      </c>
      <c r="E92" s="179"/>
      <c r="F92" s="179"/>
      <c r="G92" s="179"/>
      <c r="H92" s="179"/>
      <c r="I92" s="179"/>
      <c r="J92" s="179"/>
      <c r="K92" s="179"/>
      <c r="L92" s="179"/>
      <c r="M92" s="179"/>
      <c r="N92" s="135">
        <f>N145</f>
        <v>0</v>
      </c>
      <c r="O92" s="179"/>
      <c r="P92" s="179"/>
      <c r="Q92" s="179"/>
      <c r="R92" s="180"/>
      <c r="T92" s="181"/>
      <c r="U92" s="181"/>
    </row>
    <row r="93" s="6" customFormat="1" ht="24.96" customHeight="1">
      <c r="B93" s="172"/>
      <c r="C93" s="173"/>
      <c r="D93" s="174" t="s">
        <v>117</v>
      </c>
      <c r="E93" s="173"/>
      <c r="F93" s="173"/>
      <c r="G93" s="173"/>
      <c r="H93" s="173"/>
      <c r="I93" s="173"/>
      <c r="J93" s="173"/>
      <c r="K93" s="173"/>
      <c r="L93" s="173"/>
      <c r="M93" s="173"/>
      <c r="N93" s="175">
        <f>N159</f>
        <v>0</v>
      </c>
      <c r="O93" s="173"/>
      <c r="P93" s="173"/>
      <c r="Q93" s="173"/>
      <c r="R93" s="176"/>
      <c r="T93" s="177"/>
      <c r="U93" s="177"/>
    </row>
    <row r="94" s="7" customFormat="1" ht="19.92" customHeight="1">
      <c r="B94" s="178"/>
      <c r="C94" s="179"/>
      <c r="D94" s="133" t="s">
        <v>118</v>
      </c>
      <c r="E94" s="179"/>
      <c r="F94" s="179"/>
      <c r="G94" s="179"/>
      <c r="H94" s="179"/>
      <c r="I94" s="179"/>
      <c r="J94" s="179"/>
      <c r="K94" s="179"/>
      <c r="L94" s="179"/>
      <c r="M94" s="179"/>
      <c r="N94" s="135">
        <f>N160</f>
        <v>0</v>
      </c>
      <c r="O94" s="179"/>
      <c r="P94" s="179"/>
      <c r="Q94" s="179"/>
      <c r="R94" s="180"/>
      <c r="T94" s="181"/>
      <c r="U94" s="181"/>
    </row>
    <row r="95" s="7" customFormat="1" ht="19.92" customHeight="1">
      <c r="B95" s="178"/>
      <c r="C95" s="179"/>
      <c r="D95" s="133" t="s">
        <v>119</v>
      </c>
      <c r="E95" s="179"/>
      <c r="F95" s="179"/>
      <c r="G95" s="179"/>
      <c r="H95" s="179"/>
      <c r="I95" s="179"/>
      <c r="J95" s="179"/>
      <c r="K95" s="179"/>
      <c r="L95" s="179"/>
      <c r="M95" s="179"/>
      <c r="N95" s="135">
        <f>N165</f>
        <v>0</v>
      </c>
      <c r="O95" s="179"/>
      <c r="P95" s="179"/>
      <c r="Q95" s="179"/>
      <c r="R95" s="180"/>
      <c r="T95" s="181"/>
      <c r="U95" s="181"/>
    </row>
    <row r="96" s="6" customFormat="1" ht="21.84" customHeight="1">
      <c r="B96" s="172"/>
      <c r="C96" s="173"/>
      <c r="D96" s="174" t="s">
        <v>120</v>
      </c>
      <c r="E96" s="173"/>
      <c r="F96" s="173"/>
      <c r="G96" s="173"/>
      <c r="H96" s="173"/>
      <c r="I96" s="173"/>
      <c r="J96" s="173"/>
      <c r="K96" s="173"/>
      <c r="L96" s="173"/>
      <c r="M96" s="173"/>
      <c r="N96" s="182">
        <f>N169</f>
        <v>0</v>
      </c>
      <c r="O96" s="173"/>
      <c r="P96" s="173"/>
      <c r="Q96" s="173"/>
      <c r="R96" s="176"/>
      <c r="T96" s="177"/>
      <c r="U96" s="177"/>
    </row>
    <row r="97" s="1" customFormat="1" ht="21.84" customHeight="1">
      <c r="B97" s="47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T97" s="168"/>
      <c r="U97" s="168"/>
    </row>
    <row r="98" s="1" customFormat="1" ht="29.28" customHeight="1">
      <c r="B98" s="47"/>
      <c r="C98" s="170" t="s">
        <v>121</v>
      </c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171">
        <f>ROUND(N99+N100+N101+N102+N103+N104,2)</f>
        <v>0</v>
      </c>
      <c r="O98" s="183"/>
      <c r="P98" s="183"/>
      <c r="Q98" s="183"/>
      <c r="R98" s="49"/>
      <c r="T98" s="184"/>
      <c r="U98" s="185" t="s">
        <v>44</v>
      </c>
    </row>
    <row r="99" s="1" customFormat="1" ht="18" customHeight="1">
      <c r="B99" s="47"/>
      <c r="C99" s="48"/>
      <c r="D99" s="140" t="s">
        <v>122</v>
      </c>
      <c r="E99" s="133"/>
      <c r="F99" s="133"/>
      <c r="G99" s="133"/>
      <c r="H99" s="133"/>
      <c r="I99" s="48"/>
      <c r="J99" s="48"/>
      <c r="K99" s="48"/>
      <c r="L99" s="48"/>
      <c r="M99" s="48"/>
      <c r="N99" s="134">
        <f>ROUND(N88*T99,2)</f>
        <v>0</v>
      </c>
      <c r="O99" s="135"/>
      <c r="P99" s="135"/>
      <c r="Q99" s="135"/>
      <c r="R99" s="49"/>
      <c r="S99" s="186"/>
      <c r="T99" s="187"/>
      <c r="U99" s="188" t="s">
        <v>47</v>
      </c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  <c r="AS99" s="186"/>
      <c r="AT99" s="186"/>
      <c r="AU99" s="186"/>
      <c r="AV99" s="186"/>
      <c r="AW99" s="186"/>
      <c r="AX99" s="186"/>
      <c r="AY99" s="189" t="s">
        <v>123</v>
      </c>
      <c r="AZ99" s="186"/>
      <c r="BA99" s="186"/>
      <c r="BB99" s="186"/>
      <c r="BC99" s="186"/>
      <c r="BD99" s="186"/>
      <c r="BE99" s="190">
        <f>IF(U99="základná",N99,0)</f>
        <v>0</v>
      </c>
      <c r="BF99" s="190">
        <f>IF(U99="znížená",N99,0)</f>
        <v>0</v>
      </c>
      <c r="BG99" s="190">
        <f>IF(U99="zákl. prenesená",N99,0)</f>
        <v>0</v>
      </c>
      <c r="BH99" s="190">
        <f>IF(U99="zníž. prenesená",N99,0)</f>
        <v>0</v>
      </c>
      <c r="BI99" s="190">
        <f>IF(U99="nulová",N99,0)</f>
        <v>0</v>
      </c>
      <c r="BJ99" s="189" t="s">
        <v>124</v>
      </c>
      <c r="BK99" s="186"/>
      <c r="BL99" s="186"/>
      <c r="BM99" s="186"/>
    </row>
    <row r="100" s="1" customFormat="1" ht="18" customHeight="1">
      <c r="B100" s="47"/>
      <c r="C100" s="48"/>
      <c r="D100" s="140" t="s">
        <v>125</v>
      </c>
      <c r="E100" s="133"/>
      <c r="F100" s="133"/>
      <c r="G100" s="133"/>
      <c r="H100" s="133"/>
      <c r="I100" s="48"/>
      <c r="J100" s="48"/>
      <c r="K100" s="48"/>
      <c r="L100" s="48"/>
      <c r="M100" s="48"/>
      <c r="N100" s="134">
        <f>ROUND(N88*T100,2)</f>
        <v>0</v>
      </c>
      <c r="O100" s="135"/>
      <c r="P100" s="135"/>
      <c r="Q100" s="135"/>
      <c r="R100" s="49"/>
      <c r="S100" s="186"/>
      <c r="T100" s="187"/>
      <c r="U100" s="188" t="s">
        <v>47</v>
      </c>
      <c r="V100" s="186"/>
      <c r="W100" s="186"/>
      <c r="X100" s="186"/>
      <c r="Y100" s="186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  <c r="AS100" s="186"/>
      <c r="AT100" s="186"/>
      <c r="AU100" s="186"/>
      <c r="AV100" s="186"/>
      <c r="AW100" s="186"/>
      <c r="AX100" s="186"/>
      <c r="AY100" s="189" t="s">
        <v>123</v>
      </c>
      <c r="AZ100" s="186"/>
      <c r="BA100" s="186"/>
      <c r="BB100" s="186"/>
      <c r="BC100" s="186"/>
      <c r="BD100" s="186"/>
      <c r="BE100" s="190">
        <f>IF(U100="základná",N100,0)</f>
        <v>0</v>
      </c>
      <c r="BF100" s="190">
        <f>IF(U100="znížená",N100,0)</f>
        <v>0</v>
      </c>
      <c r="BG100" s="190">
        <f>IF(U100="zákl. prenesená",N100,0)</f>
        <v>0</v>
      </c>
      <c r="BH100" s="190">
        <f>IF(U100="zníž. prenesená",N100,0)</f>
        <v>0</v>
      </c>
      <c r="BI100" s="190">
        <f>IF(U100="nulová",N100,0)</f>
        <v>0</v>
      </c>
      <c r="BJ100" s="189" t="s">
        <v>124</v>
      </c>
      <c r="BK100" s="186"/>
      <c r="BL100" s="186"/>
      <c r="BM100" s="186"/>
    </row>
    <row r="101" s="1" customFormat="1" ht="18" customHeight="1">
      <c r="B101" s="47"/>
      <c r="C101" s="48"/>
      <c r="D101" s="140" t="s">
        <v>126</v>
      </c>
      <c r="E101" s="133"/>
      <c r="F101" s="133"/>
      <c r="G101" s="133"/>
      <c r="H101" s="133"/>
      <c r="I101" s="48"/>
      <c r="J101" s="48"/>
      <c r="K101" s="48"/>
      <c r="L101" s="48"/>
      <c r="M101" s="48"/>
      <c r="N101" s="134">
        <f>ROUND(N88*T101,2)</f>
        <v>0</v>
      </c>
      <c r="O101" s="135"/>
      <c r="P101" s="135"/>
      <c r="Q101" s="135"/>
      <c r="R101" s="49"/>
      <c r="S101" s="186"/>
      <c r="T101" s="187"/>
      <c r="U101" s="188" t="s">
        <v>47</v>
      </c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  <c r="AS101" s="186"/>
      <c r="AT101" s="186"/>
      <c r="AU101" s="186"/>
      <c r="AV101" s="186"/>
      <c r="AW101" s="186"/>
      <c r="AX101" s="186"/>
      <c r="AY101" s="189" t="s">
        <v>123</v>
      </c>
      <c r="AZ101" s="186"/>
      <c r="BA101" s="186"/>
      <c r="BB101" s="186"/>
      <c r="BC101" s="186"/>
      <c r="BD101" s="186"/>
      <c r="BE101" s="190">
        <f>IF(U101="základná",N101,0)</f>
        <v>0</v>
      </c>
      <c r="BF101" s="190">
        <f>IF(U101="znížená",N101,0)</f>
        <v>0</v>
      </c>
      <c r="BG101" s="190">
        <f>IF(U101="zákl. prenesená",N101,0)</f>
        <v>0</v>
      </c>
      <c r="BH101" s="190">
        <f>IF(U101="zníž. prenesená",N101,0)</f>
        <v>0</v>
      </c>
      <c r="BI101" s="190">
        <f>IF(U101="nulová",N101,0)</f>
        <v>0</v>
      </c>
      <c r="BJ101" s="189" t="s">
        <v>124</v>
      </c>
      <c r="BK101" s="186"/>
      <c r="BL101" s="186"/>
      <c r="BM101" s="186"/>
    </row>
    <row r="102" s="1" customFormat="1" ht="18" customHeight="1">
      <c r="B102" s="47"/>
      <c r="C102" s="48"/>
      <c r="D102" s="140" t="s">
        <v>127</v>
      </c>
      <c r="E102" s="133"/>
      <c r="F102" s="133"/>
      <c r="G102" s="133"/>
      <c r="H102" s="133"/>
      <c r="I102" s="48"/>
      <c r="J102" s="48"/>
      <c r="K102" s="48"/>
      <c r="L102" s="48"/>
      <c r="M102" s="48"/>
      <c r="N102" s="134">
        <f>ROUND(N88*T102,2)</f>
        <v>0</v>
      </c>
      <c r="O102" s="135"/>
      <c r="P102" s="135"/>
      <c r="Q102" s="135"/>
      <c r="R102" s="49"/>
      <c r="S102" s="186"/>
      <c r="T102" s="187"/>
      <c r="U102" s="188" t="s">
        <v>47</v>
      </c>
      <c r="V102" s="186"/>
      <c r="W102" s="186"/>
      <c r="X102" s="186"/>
      <c r="Y102" s="186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  <c r="AS102" s="186"/>
      <c r="AT102" s="186"/>
      <c r="AU102" s="186"/>
      <c r="AV102" s="186"/>
      <c r="AW102" s="186"/>
      <c r="AX102" s="186"/>
      <c r="AY102" s="189" t="s">
        <v>123</v>
      </c>
      <c r="AZ102" s="186"/>
      <c r="BA102" s="186"/>
      <c r="BB102" s="186"/>
      <c r="BC102" s="186"/>
      <c r="BD102" s="186"/>
      <c r="BE102" s="190">
        <f>IF(U102="základná",N102,0)</f>
        <v>0</v>
      </c>
      <c r="BF102" s="190">
        <f>IF(U102="znížená",N102,0)</f>
        <v>0</v>
      </c>
      <c r="BG102" s="190">
        <f>IF(U102="zákl. prenesená",N102,0)</f>
        <v>0</v>
      </c>
      <c r="BH102" s="190">
        <f>IF(U102="zníž. prenesená",N102,0)</f>
        <v>0</v>
      </c>
      <c r="BI102" s="190">
        <f>IF(U102="nulová",N102,0)</f>
        <v>0</v>
      </c>
      <c r="BJ102" s="189" t="s">
        <v>124</v>
      </c>
      <c r="BK102" s="186"/>
      <c r="BL102" s="186"/>
      <c r="BM102" s="186"/>
    </row>
    <row r="103" s="1" customFormat="1" ht="18" customHeight="1">
      <c r="B103" s="47"/>
      <c r="C103" s="48"/>
      <c r="D103" s="140" t="s">
        <v>128</v>
      </c>
      <c r="E103" s="133"/>
      <c r="F103" s="133"/>
      <c r="G103" s="133"/>
      <c r="H103" s="133"/>
      <c r="I103" s="48"/>
      <c r="J103" s="48"/>
      <c r="K103" s="48"/>
      <c r="L103" s="48"/>
      <c r="M103" s="48"/>
      <c r="N103" s="134">
        <f>ROUND(N88*T103,2)</f>
        <v>0</v>
      </c>
      <c r="O103" s="135"/>
      <c r="P103" s="135"/>
      <c r="Q103" s="135"/>
      <c r="R103" s="49"/>
      <c r="S103" s="186"/>
      <c r="T103" s="187"/>
      <c r="U103" s="188" t="s">
        <v>47</v>
      </c>
      <c r="V103" s="186"/>
      <c r="W103" s="186"/>
      <c r="X103" s="186"/>
      <c r="Y103" s="186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  <c r="AS103" s="186"/>
      <c r="AT103" s="186"/>
      <c r="AU103" s="186"/>
      <c r="AV103" s="186"/>
      <c r="AW103" s="186"/>
      <c r="AX103" s="186"/>
      <c r="AY103" s="189" t="s">
        <v>123</v>
      </c>
      <c r="AZ103" s="186"/>
      <c r="BA103" s="186"/>
      <c r="BB103" s="186"/>
      <c r="BC103" s="186"/>
      <c r="BD103" s="186"/>
      <c r="BE103" s="190">
        <f>IF(U103="základná",N103,0)</f>
        <v>0</v>
      </c>
      <c r="BF103" s="190">
        <f>IF(U103="znížená",N103,0)</f>
        <v>0</v>
      </c>
      <c r="BG103" s="190">
        <f>IF(U103="zákl. prenesená",N103,0)</f>
        <v>0</v>
      </c>
      <c r="BH103" s="190">
        <f>IF(U103="zníž. prenesená",N103,0)</f>
        <v>0</v>
      </c>
      <c r="BI103" s="190">
        <f>IF(U103="nulová",N103,0)</f>
        <v>0</v>
      </c>
      <c r="BJ103" s="189" t="s">
        <v>124</v>
      </c>
      <c r="BK103" s="186"/>
      <c r="BL103" s="186"/>
      <c r="BM103" s="186"/>
    </row>
    <row r="104" s="1" customFormat="1" ht="18" customHeight="1">
      <c r="B104" s="47"/>
      <c r="C104" s="48"/>
      <c r="D104" s="133" t="s">
        <v>129</v>
      </c>
      <c r="E104" s="48"/>
      <c r="F104" s="48"/>
      <c r="G104" s="48"/>
      <c r="H104" s="48"/>
      <c r="I104" s="48"/>
      <c r="J104" s="48"/>
      <c r="K104" s="48"/>
      <c r="L104" s="48"/>
      <c r="M104" s="48"/>
      <c r="N104" s="134">
        <f>ROUND(N88*T104,2)</f>
        <v>0</v>
      </c>
      <c r="O104" s="135"/>
      <c r="P104" s="135"/>
      <c r="Q104" s="135"/>
      <c r="R104" s="49"/>
      <c r="S104" s="186"/>
      <c r="T104" s="191"/>
      <c r="U104" s="192" t="s">
        <v>47</v>
      </c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  <c r="AS104" s="186"/>
      <c r="AT104" s="186"/>
      <c r="AU104" s="186"/>
      <c r="AV104" s="186"/>
      <c r="AW104" s="186"/>
      <c r="AX104" s="186"/>
      <c r="AY104" s="189" t="s">
        <v>130</v>
      </c>
      <c r="AZ104" s="186"/>
      <c r="BA104" s="186"/>
      <c r="BB104" s="186"/>
      <c r="BC104" s="186"/>
      <c r="BD104" s="186"/>
      <c r="BE104" s="190">
        <f>IF(U104="základná",N104,0)</f>
        <v>0</v>
      </c>
      <c r="BF104" s="190">
        <f>IF(U104="znížená",N104,0)</f>
        <v>0</v>
      </c>
      <c r="BG104" s="190">
        <f>IF(U104="zákl. prenesená",N104,0)</f>
        <v>0</v>
      </c>
      <c r="BH104" s="190">
        <f>IF(U104="zníž. prenesená",N104,0)</f>
        <v>0</v>
      </c>
      <c r="BI104" s="190">
        <f>IF(U104="nulová",N104,0)</f>
        <v>0</v>
      </c>
      <c r="BJ104" s="189" t="s">
        <v>124</v>
      </c>
      <c r="BK104" s="186"/>
      <c r="BL104" s="186"/>
      <c r="BM104" s="186"/>
    </row>
    <row r="105" s="1" customForma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9"/>
      <c r="T105" s="168"/>
      <c r="U105" s="168"/>
    </row>
    <row r="106" s="1" customFormat="1" ht="29.28" customHeight="1">
      <c r="B106" s="47"/>
      <c r="C106" s="147" t="s">
        <v>98</v>
      </c>
      <c r="D106" s="148"/>
      <c r="E106" s="148"/>
      <c r="F106" s="148"/>
      <c r="G106" s="148"/>
      <c r="H106" s="148"/>
      <c r="I106" s="148"/>
      <c r="J106" s="148"/>
      <c r="K106" s="148"/>
      <c r="L106" s="149">
        <f>ROUND(SUM(N88+N98),2)</f>
        <v>0</v>
      </c>
      <c r="M106" s="149"/>
      <c r="N106" s="149"/>
      <c r="O106" s="149"/>
      <c r="P106" s="149"/>
      <c r="Q106" s="149"/>
      <c r="R106" s="49"/>
      <c r="T106" s="168"/>
      <c r="U106" s="168"/>
    </row>
    <row r="107" s="1" customFormat="1" ht="6.96" customHeight="1">
      <c r="B107" s="76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8"/>
      <c r="T107" s="168"/>
      <c r="U107" s="168"/>
    </row>
    <row r="111" s="1" customFormat="1" ht="6.96" customHeight="1">
      <c r="B111" s="79"/>
      <c r="C111" s="80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1"/>
    </row>
    <row r="112" s="1" customFormat="1" ht="36.96" customHeight="1">
      <c r="B112" s="47"/>
      <c r="C112" s="28" t="s">
        <v>131</v>
      </c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9"/>
    </row>
    <row r="113" s="1" customFormat="1" ht="6.96" customHeight="1">
      <c r="B113" s="47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9"/>
    </row>
    <row r="114" s="1" customFormat="1" ht="30" customHeight="1">
      <c r="B114" s="47"/>
      <c r="C114" s="39" t="s">
        <v>17</v>
      </c>
      <c r="D114" s="48"/>
      <c r="E114" s="48"/>
      <c r="F114" s="152" t="str">
        <f>F6</f>
        <v>Rekonštrukcia hasičskej zbrojnice v Podolínci</v>
      </c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48"/>
      <c r="R114" s="49"/>
    </row>
    <row r="115" s="1" customFormat="1" ht="36.96" customHeight="1">
      <c r="B115" s="47"/>
      <c r="C115" s="86" t="s">
        <v>105</v>
      </c>
      <c r="D115" s="48"/>
      <c r="E115" s="48"/>
      <c r="F115" s="88" t="str">
        <f>F7</f>
        <v>001 - Rozšírenie garážových vrát</v>
      </c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9"/>
    </row>
    <row r="116" s="1" customFormat="1" ht="6.96" customHeight="1"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9"/>
    </row>
    <row r="117" s="1" customFormat="1" ht="18" customHeight="1">
      <c r="B117" s="47"/>
      <c r="C117" s="39" t="s">
        <v>22</v>
      </c>
      <c r="D117" s="48"/>
      <c r="E117" s="48"/>
      <c r="F117" s="34" t="str">
        <f>F9</f>
        <v xml:space="preserve"> </v>
      </c>
      <c r="G117" s="48"/>
      <c r="H117" s="48"/>
      <c r="I117" s="48"/>
      <c r="J117" s="48"/>
      <c r="K117" s="39" t="s">
        <v>24</v>
      </c>
      <c r="L117" s="48"/>
      <c r="M117" s="91" t="str">
        <f>IF(O9="","",O9)</f>
        <v>24. 8. 2017</v>
      </c>
      <c r="N117" s="91"/>
      <c r="O117" s="91"/>
      <c r="P117" s="91"/>
      <c r="Q117" s="48"/>
      <c r="R117" s="49"/>
    </row>
    <row r="118" s="1" customFormat="1" ht="6.96" customHeight="1"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9"/>
    </row>
    <row r="119" s="1" customFormat="1">
      <c r="B119" s="47"/>
      <c r="C119" s="39" t="s">
        <v>26</v>
      </c>
      <c r="D119" s="48"/>
      <c r="E119" s="48"/>
      <c r="F119" s="34" t="str">
        <f>E12</f>
        <v>Mesto Podolínec</v>
      </c>
      <c r="G119" s="48"/>
      <c r="H119" s="48"/>
      <c r="I119" s="48"/>
      <c r="J119" s="48"/>
      <c r="K119" s="39" t="s">
        <v>33</v>
      </c>
      <c r="L119" s="48"/>
      <c r="M119" s="34" t="str">
        <f>E18</f>
        <v>Projekčná kancelária Archa s.r.o.</v>
      </c>
      <c r="N119" s="34"/>
      <c r="O119" s="34"/>
      <c r="P119" s="34"/>
      <c r="Q119" s="34"/>
      <c r="R119" s="49"/>
    </row>
    <row r="120" s="1" customFormat="1" ht="14.4" customHeight="1">
      <c r="B120" s="47"/>
      <c r="C120" s="39" t="s">
        <v>31</v>
      </c>
      <c r="D120" s="48"/>
      <c r="E120" s="48"/>
      <c r="F120" s="34" t="str">
        <f>IF(E15="","",E15)</f>
        <v>Vyplň údaj</v>
      </c>
      <c r="G120" s="48"/>
      <c r="H120" s="48"/>
      <c r="I120" s="48"/>
      <c r="J120" s="48"/>
      <c r="K120" s="39" t="s">
        <v>38</v>
      </c>
      <c r="L120" s="48"/>
      <c r="M120" s="34" t="str">
        <f>E21</f>
        <v>Ing. Vladimír Dubjel</v>
      </c>
      <c r="N120" s="34"/>
      <c r="O120" s="34"/>
      <c r="P120" s="34"/>
      <c r="Q120" s="34"/>
      <c r="R120" s="49"/>
    </row>
    <row r="121" s="1" customFormat="1" ht="10.32" customHeight="1">
      <c r="B121" s="47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9"/>
    </row>
    <row r="122" s="8" customFormat="1" ht="29.28" customHeight="1">
      <c r="B122" s="193"/>
      <c r="C122" s="194" t="s">
        <v>132</v>
      </c>
      <c r="D122" s="195" t="s">
        <v>133</v>
      </c>
      <c r="E122" s="195" t="s">
        <v>62</v>
      </c>
      <c r="F122" s="195" t="s">
        <v>134</v>
      </c>
      <c r="G122" s="195"/>
      <c r="H122" s="195"/>
      <c r="I122" s="195"/>
      <c r="J122" s="195" t="s">
        <v>135</v>
      </c>
      <c r="K122" s="195" t="s">
        <v>136</v>
      </c>
      <c r="L122" s="195" t="s">
        <v>137</v>
      </c>
      <c r="M122" s="195"/>
      <c r="N122" s="195" t="s">
        <v>110</v>
      </c>
      <c r="O122" s="195"/>
      <c r="P122" s="195"/>
      <c r="Q122" s="196"/>
      <c r="R122" s="197"/>
      <c r="T122" s="107" t="s">
        <v>138</v>
      </c>
      <c r="U122" s="108" t="s">
        <v>44</v>
      </c>
      <c r="V122" s="108" t="s">
        <v>139</v>
      </c>
      <c r="W122" s="108" t="s">
        <v>140</v>
      </c>
      <c r="X122" s="108" t="s">
        <v>141</v>
      </c>
      <c r="Y122" s="108" t="s">
        <v>142</v>
      </c>
      <c r="Z122" s="108" t="s">
        <v>143</v>
      </c>
      <c r="AA122" s="109" t="s">
        <v>144</v>
      </c>
    </row>
    <row r="123" s="1" customFormat="1" ht="29.28" customHeight="1">
      <c r="B123" s="47"/>
      <c r="C123" s="111" t="s">
        <v>107</v>
      </c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198">
        <f>BK123</f>
        <v>0</v>
      </c>
      <c r="O123" s="199"/>
      <c r="P123" s="199"/>
      <c r="Q123" s="199"/>
      <c r="R123" s="49"/>
      <c r="T123" s="110"/>
      <c r="U123" s="68"/>
      <c r="V123" s="68"/>
      <c r="W123" s="200">
        <f>W124+W159+W169</f>
        <v>0</v>
      </c>
      <c r="X123" s="68"/>
      <c r="Y123" s="200">
        <f>Y124+Y159+Y169</f>
        <v>1.607048</v>
      </c>
      <c r="Z123" s="68"/>
      <c r="AA123" s="201">
        <f>AA124+AA159+AA169</f>
        <v>3.7653400000000006</v>
      </c>
      <c r="AT123" s="23" t="s">
        <v>79</v>
      </c>
      <c r="AU123" s="23" t="s">
        <v>112</v>
      </c>
      <c r="BK123" s="202">
        <f>BK124+BK159+BK169</f>
        <v>0</v>
      </c>
    </row>
    <row r="124" s="9" customFormat="1" ht="37.44" customHeight="1">
      <c r="B124" s="203"/>
      <c r="C124" s="204"/>
      <c r="D124" s="205" t="s">
        <v>113</v>
      </c>
      <c r="E124" s="205"/>
      <c r="F124" s="205"/>
      <c r="G124" s="205"/>
      <c r="H124" s="205"/>
      <c r="I124" s="205"/>
      <c r="J124" s="205"/>
      <c r="K124" s="205"/>
      <c r="L124" s="205"/>
      <c r="M124" s="205"/>
      <c r="N124" s="182">
        <f>BK124</f>
        <v>0</v>
      </c>
      <c r="O124" s="206"/>
      <c r="P124" s="206"/>
      <c r="Q124" s="206"/>
      <c r="R124" s="207"/>
      <c r="T124" s="208"/>
      <c r="U124" s="204"/>
      <c r="V124" s="204"/>
      <c r="W124" s="209">
        <f>W125+W136+W145</f>
        <v>0</v>
      </c>
      <c r="X124" s="204"/>
      <c r="Y124" s="209">
        <f>Y125+Y136+Y145</f>
        <v>1.561048</v>
      </c>
      <c r="Z124" s="204"/>
      <c r="AA124" s="210">
        <f>AA125+AA136+AA145</f>
        <v>3.5653400000000004</v>
      </c>
      <c r="AR124" s="211" t="s">
        <v>88</v>
      </c>
      <c r="AT124" s="212" t="s">
        <v>79</v>
      </c>
      <c r="AU124" s="212" t="s">
        <v>80</v>
      </c>
      <c r="AY124" s="211" t="s">
        <v>145</v>
      </c>
      <c r="BK124" s="213">
        <f>BK125+BK136+BK145</f>
        <v>0</v>
      </c>
    </row>
    <row r="125" s="9" customFormat="1" ht="19.92" customHeight="1">
      <c r="B125" s="203"/>
      <c r="C125" s="204"/>
      <c r="D125" s="214" t="s">
        <v>114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5">
        <f>BK125</f>
        <v>0</v>
      </c>
      <c r="O125" s="216"/>
      <c r="P125" s="216"/>
      <c r="Q125" s="216"/>
      <c r="R125" s="207"/>
      <c r="T125" s="208"/>
      <c r="U125" s="204"/>
      <c r="V125" s="204"/>
      <c r="W125" s="209">
        <f>SUM(W126:W135)</f>
        <v>0</v>
      </c>
      <c r="X125" s="204"/>
      <c r="Y125" s="209">
        <f>SUM(Y126:Y135)</f>
        <v>1.05403</v>
      </c>
      <c r="Z125" s="204"/>
      <c r="AA125" s="210">
        <f>SUM(AA126:AA135)</f>
        <v>0</v>
      </c>
      <c r="AR125" s="211" t="s">
        <v>88</v>
      </c>
      <c r="AT125" s="212" t="s">
        <v>79</v>
      </c>
      <c r="AU125" s="212" t="s">
        <v>88</v>
      </c>
      <c r="AY125" s="211" t="s">
        <v>145</v>
      </c>
      <c r="BK125" s="213">
        <f>SUM(BK126:BK135)</f>
        <v>0</v>
      </c>
    </row>
    <row r="126" s="1" customFormat="1" ht="38.25" customHeight="1">
      <c r="B126" s="47"/>
      <c r="C126" s="217" t="s">
        <v>88</v>
      </c>
      <c r="D126" s="217" t="s">
        <v>146</v>
      </c>
      <c r="E126" s="218" t="s">
        <v>147</v>
      </c>
      <c r="F126" s="219" t="s">
        <v>148</v>
      </c>
      <c r="G126" s="219"/>
      <c r="H126" s="219"/>
      <c r="I126" s="219"/>
      <c r="J126" s="220" t="s">
        <v>149</v>
      </c>
      <c r="K126" s="221">
        <v>0.216</v>
      </c>
      <c r="L126" s="222">
        <v>0</v>
      </c>
      <c r="M126" s="223"/>
      <c r="N126" s="221">
        <f>ROUND(L126*K126,3)</f>
        <v>0</v>
      </c>
      <c r="O126" s="221"/>
      <c r="P126" s="221"/>
      <c r="Q126" s="221"/>
      <c r="R126" s="49"/>
      <c r="T126" s="224" t="s">
        <v>20</v>
      </c>
      <c r="U126" s="57" t="s">
        <v>47</v>
      </c>
      <c r="V126" s="48"/>
      <c r="W126" s="225">
        <f>V126*K126</f>
        <v>0</v>
      </c>
      <c r="X126" s="225">
        <v>1.0900000000000001</v>
      </c>
      <c r="Y126" s="225">
        <f>X126*K126</f>
        <v>0.23544000000000001</v>
      </c>
      <c r="Z126" s="225">
        <v>0</v>
      </c>
      <c r="AA126" s="226">
        <f>Z126*K126</f>
        <v>0</v>
      </c>
      <c r="AR126" s="23" t="s">
        <v>150</v>
      </c>
      <c r="AT126" s="23" t="s">
        <v>146</v>
      </c>
      <c r="AU126" s="23" t="s">
        <v>124</v>
      </c>
      <c r="AY126" s="23" t="s">
        <v>145</v>
      </c>
      <c r="BE126" s="139">
        <f>IF(U126="základná",N126,0)</f>
        <v>0</v>
      </c>
      <c r="BF126" s="139">
        <f>IF(U126="znížená",N126,0)</f>
        <v>0</v>
      </c>
      <c r="BG126" s="139">
        <f>IF(U126="zákl. prenesená",N126,0)</f>
        <v>0</v>
      </c>
      <c r="BH126" s="139">
        <f>IF(U126="zníž. prenesená",N126,0)</f>
        <v>0</v>
      </c>
      <c r="BI126" s="139">
        <f>IF(U126="nulová",N126,0)</f>
        <v>0</v>
      </c>
      <c r="BJ126" s="23" t="s">
        <v>124</v>
      </c>
      <c r="BK126" s="227">
        <f>ROUND(L126*K126,3)</f>
        <v>0</v>
      </c>
      <c r="BL126" s="23" t="s">
        <v>150</v>
      </c>
      <c r="BM126" s="23" t="s">
        <v>151</v>
      </c>
    </row>
    <row r="127" s="10" customFormat="1" ht="16.5" customHeight="1">
      <c r="B127" s="228"/>
      <c r="C127" s="229"/>
      <c r="D127" s="229"/>
      <c r="E127" s="230" t="s">
        <v>20</v>
      </c>
      <c r="F127" s="231" t="s">
        <v>152</v>
      </c>
      <c r="G127" s="232"/>
      <c r="H127" s="232"/>
      <c r="I127" s="232"/>
      <c r="J127" s="229"/>
      <c r="K127" s="230" t="s">
        <v>20</v>
      </c>
      <c r="L127" s="229"/>
      <c r="M127" s="229"/>
      <c r="N127" s="229"/>
      <c r="O127" s="229"/>
      <c r="P127" s="229"/>
      <c r="Q127" s="229"/>
      <c r="R127" s="233"/>
      <c r="T127" s="234"/>
      <c r="U127" s="229"/>
      <c r="V127" s="229"/>
      <c r="W127" s="229"/>
      <c r="X127" s="229"/>
      <c r="Y127" s="229"/>
      <c r="Z127" s="229"/>
      <c r="AA127" s="235"/>
      <c r="AT127" s="236" t="s">
        <v>153</v>
      </c>
      <c r="AU127" s="236" t="s">
        <v>124</v>
      </c>
      <c r="AV127" s="10" t="s">
        <v>88</v>
      </c>
      <c r="AW127" s="10" t="s">
        <v>36</v>
      </c>
      <c r="AX127" s="10" t="s">
        <v>80</v>
      </c>
      <c r="AY127" s="236" t="s">
        <v>145</v>
      </c>
    </row>
    <row r="128" s="11" customFormat="1" ht="16.5" customHeight="1">
      <c r="B128" s="237"/>
      <c r="C128" s="238"/>
      <c r="D128" s="238"/>
      <c r="E128" s="239" t="s">
        <v>20</v>
      </c>
      <c r="F128" s="240" t="s">
        <v>154</v>
      </c>
      <c r="G128" s="238"/>
      <c r="H128" s="238"/>
      <c r="I128" s="238"/>
      <c r="J128" s="238"/>
      <c r="K128" s="241">
        <v>0.216</v>
      </c>
      <c r="L128" s="238"/>
      <c r="M128" s="238"/>
      <c r="N128" s="238"/>
      <c r="O128" s="238"/>
      <c r="P128" s="238"/>
      <c r="Q128" s="238"/>
      <c r="R128" s="242"/>
      <c r="T128" s="243"/>
      <c r="U128" s="238"/>
      <c r="V128" s="238"/>
      <c r="W128" s="238"/>
      <c r="X128" s="238"/>
      <c r="Y128" s="238"/>
      <c r="Z128" s="238"/>
      <c r="AA128" s="244"/>
      <c r="AT128" s="245" t="s">
        <v>153</v>
      </c>
      <c r="AU128" s="245" t="s">
        <v>124</v>
      </c>
      <c r="AV128" s="11" t="s">
        <v>124</v>
      </c>
      <c r="AW128" s="11" t="s">
        <v>36</v>
      </c>
      <c r="AX128" s="11" t="s">
        <v>80</v>
      </c>
      <c r="AY128" s="245" t="s">
        <v>145</v>
      </c>
    </row>
    <row r="129" s="12" customFormat="1" ht="16.5" customHeight="1">
      <c r="B129" s="246"/>
      <c r="C129" s="247"/>
      <c r="D129" s="247"/>
      <c r="E129" s="248" t="s">
        <v>20</v>
      </c>
      <c r="F129" s="249" t="s">
        <v>155</v>
      </c>
      <c r="G129" s="247"/>
      <c r="H129" s="247"/>
      <c r="I129" s="247"/>
      <c r="J129" s="247"/>
      <c r="K129" s="250">
        <v>0.216</v>
      </c>
      <c r="L129" s="247"/>
      <c r="M129" s="247"/>
      <c r="N129" s="247"/>
      <c r="O129" s="247"/>
      <c r="P129" s="247"/>
      <c r="Q129" s="247"/>
      <c r="R129" s="251"/>
      <c r="T129" s="252"/>
      <c r="U129" s="247"/>
      <c r="V129" s="247"/>
      <c r="W129" s="247"/>
      <c r="X129" s="247"/>
      <c r="Y129" s="247"/>
      <c r="Z129" s="247"/>
      <c r="AA129" s="253"/>
      <c r="AT129" s="254" t="s">
        <v>153</v>
      </c>
      <c r="AU129" s="254" t="s">
        <v>124</v>
      </c>
      <c r="AV129" s="12" t="s">
        <v>150</v>
      </c>
      <c r="AW129" s="12" t="s">
        <v>36</v>
      </c>
      <c r="AX129" s="12" t="s">
        <v>88</v>
      </c>
      <c r="AY129" s="254" t="s">
        <v>145</v>
      </c>
    </row>
    <row r="130" s="1" customFormat="1" ht="38.25" customHeight="1">
      <c r="B130" s="47"/>
      <c r="C130" s="217" t="s">
        <v>124</v>
      </c>
      <c r="D130" s="217" t="s">
        <v>146</v>
      </c>
      <c r="E130" s="218" t="s">
        <v>156</v>
      </c>
      <c r="F130" s="219" t="s">
        <v>157</v>
      </c>
      <c r="G130" s="219"/>
      <c r="H130" s="219"/>
      <c r="I130" s="219"/>
      <c r="J130" s="220" t="s">
        <v>149</v>
      </c>
      <c r="K130" s="221">
        <v>0.751</v>
      </c>
      <c r="L130" s="222">
        <v>0</v>
      </c>
      <c r="M130" s="223"/>
      <c r="N130" s="221">
        <f>ROUND(L130*K130,3)</f>
        <v>0</v>
      </c>
      <c r="O130" s="221"/>
      <c r="P130" s="221"/>
      <c r="Q130" s="221"/>
      <c r="R130" s="49"/>
      <c r="T130" s="224" t="s">
        <v>20</v>
      </c>
      <c r="U130" s="57" t="s">
        <v>47</v>
      </c>
      <c r="V130" s="48"/>
      <c r="W130" s="225">
        <f>V130*K130</f>
        <v>0</v>
      </c>
      <c r="X130" s="225">
        <v>1.0900000000000001</v>
      </c>
      <c r="Y130" s="225">
        <f>X130*K130</f>
        <v>0.81859000000000004</v>
      </c>
      <c r="Z130" s="225">
        <v>0</v>
      </c>
      <c r="AA130" s="226">
        <f>Z130*K130</f>
        <v>0</v>
      </c>
      <c r="AR130" s="23" t="s">
        <v>150</v>
      </c>
      <c r="AT130" s="23" t="s">
        <v>146</v>
      </c>
      <c r="AU130" s="23" t="s">
        <v>124</v>
      </c>
      <c r="AY130" s="23" t="s">
        <v>145</v>
      </c>
      <c r="BE130" s="139">
        <f>IF(U130="základná",N130,0)</f>
        <v>0</v>
      </c>
      <c r="BF130" s="139">
        <f>IF(U130="znížená",N130,0)</f>
        <v>0</v>
      </c>
      <c r="BG130" s="139">
        <f>IF(U130="zákl. prenesená",N130,0)</f>
        <v>0</v>
      </c>
      <c r="BH130" s="139">
        <f>IF(U130="zníž. prenesená",N130,0)</f>
        <v>0</v>
      </c>
      <c r="BI130" s="139">
        <f>IF(U130="nulová",N130,0)</f>
        <v>0</v>
      </c>
      <c r="BJ130" s="23" t="s">
        <v>124</v>
      </c>
      <c r="BK130" s="227">
        <f>ROUND(L130*K130,3)</f>
        <v>0</v>
      </c>
      <c r="BL130" s="23" t="s">
        <v>150</v>
      </c>
      <c r="BM130" s="23" t="s">
        <v>158</v>
      </c>
    </row>
    <row r="131" s="10" customFormat="1" ht="16.5" customHeight="1">
      <c r="B131" s="228"/>
      <c r="C131" s="229"/>
      <c r="D131" s="229"/>
      <c r="E131" s="230" t="s">
        <v>20</v>
      </c>
      <c r="F131" s="231" t="s">
        <v>159</v>
      </c>
      <c r="G131" s="232"/>
      <c r="H131" s="232"/>
      <c r="I131" s="232"/>
      <c r="J131" s="229"/>
      <c r="K131" s="230" t="s">
        <v>20</v>
      </c>
      <c r="L131" s="229"/>
      <c r="M131" s="229"/>
      <c r="N131" s="229"/>
      <c r="O131" s="229"/>
      <c r="P131" s="229"/>
      <c r="Q131" s="229"/>
      <c r="R131" s="233"/>
      <c r="T131" s="234"/>
      <c r="U131" s="229"/>
      <c r="V131" s="229"/>
      <c r="W131" s="229"/>
      <c r="X131" s="229"/>
      <c r="Y131" s="229"/>
      <c r="Z131" s="229"/>
      <c r="AA131" s="235"/>
      <c r="AT131" s="236" t="s">
        <v>153</v>
      </c>
      <c r="AU131" s="236" t="s">
        <v>124</v>
      </c>
      <c r="AV131" s="10" t="s">
        <v>88</v>
      </c>
      <c r="AW131" s="10" t="s">
        <v>36</v>
      </c>
      <c r="AX131" s="10" t="s">
        <v>80</v>
      </c>
      <c r="AY131" s="236" t="s">
        <v>145</v>
      </c>
    </row>
    <row r="132" s="11" customFormat="1" ht="16.5" customHeight="1">
      <c r="B132" s="237"/>
      <c r="C132" s="238"/>
      <c r="D132" s="238"/>
      <c r="E132" s="239" t="s">
        <v>20</v>
      </c>
      <c r="F132" s="240" t="s">
        <v>160</v>
      </c>
      <c r="G132" s="238"/>
      <c r="H132" s="238"/>
      <c r="I132" s="238"/>
      <c r="J132" s="238"/>
      <c r="K132" s="241">
        <v>0.58199999999999996</v>
      </c>
      <c r="L132" s="238"/>
      <c r="M132" s="238"/>
      <c r="N132" s="238"/>
      <c r="O132" s="238"/>
      <c r="P132" s="238"/>
      <c r="Q132" s="238"/>
      <c r="R132" s="242"/>
      <c r="T132" s="243"/>
      <c r="U132" s="238"/>
      <c r="V132" s="238"/>
      <c r="W132" s="238"/>
      <c r="X132" s="238"/>
      <c r="Y132" s="238"/>
      <c r="Z132" s="238"/>
      <c r="AA132" s="244"/>
      <c r="AT132" s="245" t="s">
        <v>153</v>
      </c>
      <c r="AU132" s="245" t="s">
        <v>124</v>
      </c>
      <c r="AV132" s="11" t="s">
        <v>124</v>
      </c>
      <c r="AW132" s="11" t="s">
        <v>36</v>
      </c>
      <c r="AX132" s="11" t="s">
        <v>80</v>
      </c>
      <c r="AY132" s="245" t="s">
        <v>145</v>
      </c>
    </row>
    <row r="133" s="10" customFormat="1" ht="16.5" customHeight="1">
      <c r="B133" s="228"/>
      <c r="C133" s="229"/>
      <c r="D133" s="229"/>
      <c r="E133" s="230" t="s">
        <v>20</v>
      </c>
      <c r="F133" s="255" t="s">
        <v>161</v>
      </c>
      <c r="G133" s="229"/>
      <c r="H133" s="229"/>
      <c r="I133" s="229"/>
      <c r="J133" s="229"/>
      <c r="K133" s="230" t="s">
        <v>20</v>
      </c>
      <c r="L133" s="229"/>
      <c r="M133" s="229"/>
      <c r="N133" s="229"/>
      <c r="O133" s="229"/>
      <c r="P133" s="229"/>
      <c r="Q133" s="229"/>
      <c r="R133" s="233"/>
      <c r="T133" s="234"/>
      <c r="U133" s="229"/>
      <c r="V133" s="229"/>
      <c r="W133" s="229"/>
      <c r="X133" s="229"/>
      <c r="Y133" s="229"/>
      <c r="Z133" s="229"/>
      <c r="AA133" s="235"/>
      <c r="AT133" s="236" t="s">
        <v>153</v>
      </c>
      <c r="AU133" s="236" t="s">
        <v>124</v>
      </c>
      <c r="AV133" s="10" t="s">
        <v>88</v>
      </c>
      <c r="AW133" s="10" t="s">
        <v>36</v>
      </c>
      <c r="AX133" s="10" t="s">
        <v>80</v>
      </c>
      <c r="AY133" s="236" t="s">
        <v>145</v>
      </c>
    </row>
    <row r="134" s="11" customFormat="1" ht="16.5" customHeight="1">
      <c r="B134" s="237"/>
      <c r="C134" s="238"/>
      <c r="D134" s="238"/>
      <c r="E134" s="239" t="s">
        <v>20</v>
      </c>
      <c r="F134" s="240" t="s">
        <v>162</v>
      </c>
      <c r="G134" s="238"/>
      <c r="H134" s="238"/>
      <c r="I134" s="238"/>
      <c r="J134" s="238"/>
      <c r="K134" s="241">
        <v>0.16900000000000001</v>
      </c>
      <c r="L134" s="238"/>
      <c r="M134" s="238"/>
      <c r="N134" s="238"/>
      <c r="O134" s="238"/>
      <c r="P134" s="238"/>
      <c r="Q134" s="238"/>
      <c r="R134" s="242"/>
      <c r="T134" s="243"/>
      <c r="U134" s="238"/>
      <c r="V134" s="238"/>
      <c r="W134" s="238"/>
      <c r="X134" s="238"/>
      <c r="Y134" s="238"/>
      <c r="Z134" s="238"/>
      <c r="AA134" s="244"/>
      <c r="AT134" s="245" t="s">
        <v>153</v>
      </c>
      <c r="AU134" s="245" t="s">
        <v>124</v>
      </c>
      <c r="AV134" s="11" t="s">
        <v>124</v>
      </c>
      <c r="AW134" s="11" t="s">
        <v>36</v>
      </c>
      <c r="AX134" s="11" t="s">
        <v>80</v>
      </c>
      <c r="AY134" s="245" t="s">
        <v>145</v>
      </c>
    </row>
    <row r="135" s="12" customFormat="1" ht="16.5" customHeight="1">
      <c r="B135" s="246"/>
      <c r="C135" s="247"/>
      <c r="D135" s="247"/>
      <c r="E135" s="248" t="s">
        <v>20</v>
      </c>
      <c r="F135" s="249" t="s">
        <v>155</v>
      </c>
      <c r="G135" s="247"/>
      <c r="H135" s="247"/>
      <c r="I135" s="247"/>
      <c r="J135" s="247"/>
      <c r="K135" s="250">
        <v>0.751</v>
      </c>
      <c r="L135" s="247"/>
      <c r="M135" s="247"/>
      <c r="N135" s="247"/>
      <c r="O135" s="247"/>
      <c r="P135" s="247"/>
      <c r="Q135" s="247"/>
      <c r="R135" s="251"/>
      <c r="T135" s="252"/>
      <c r="U135" s="247"/>
      <c r="V135" s="247"/>
      <c r="W135" s="247"/>
      <c r="X135" s="247"/>
      <c r="Y135" s="247"/>
      <c r="Z135" s="247"/>
      <c r="AA135" s="253"/>
      <c r="AT135" s="254" t="s">
        <v>153</v>
      </c>
      <c r="AU135" s="254" t="s">
        <v>124</v>
      </c>
      <c r="AV135" s="12" t="s">
        <v>150</v>
      </c>
      <c r="AW135" s="12" t="s">
        <v>36</v>
      </c>
      <c r="AX135" s="12" t="s">
        <v>88</v>
      </c>
      <c r="AY135" s="254" t="s">
        <v>145</v>
      </c>
    </row>
    <row r="136" s="9" customFormat="1" ht="29.88" customHeight="1">
      <c r="B136" s="203"/>
      <c r="C136" s="204"/>
      <c r="D136" s="214" t="s">
        <v>115</v>
      </c>
      <c r="E136" s="214"/>
      <c r="F136" s="214"/>
      <c r="G136" s="214"/>
      <c r="H136" s="214"/>
      <c r="I136" s="214"/>
      <c r="J136" s="214"/>
      <c r="K136" s="214"/>
      <c r="L136" s="214"/>
      <c r="M136" s="214"/>
      <c r="N136" s="215">
        <f>BK136</f>
        <v>0</v>
      </c>
      <c r="O136" s="216"/>
      <c r="P136" s="216"/>
      <c r="Q136" s="216"/>
      <c r="R136" s="207"/>
      <c r="T136" s="208"/>
      <c r="U136" s="204"/>
      <c r="V136" s="204"/>
      <c r="W136" s="209">
        <f>SUM(W137:W144)</f>
        <v>0</v>
      </c>
      <c r="X136" s="204"/>
      <c r="Y136" s="209">
        <f>SUM(Y137:Y144)</f>
        <v>0.43456799999999995</v>
      </c>
      <c r="Z136" s="204"/>
      <c r="AA136" s="210">
        <f>SUM(AA137:AA144)</f>
        <v>0</v>
      </c>
      <c r="AR136" s="211" t="s">
        <v>88</v>
      </c>
      <c r="AT136" s="212" t="s">
        <v>79</v>
      </c>
      <c r="AU136" s="212" t="s">
        <v>88</v>
      </c>
      <c r="AY136" s="211" t="s">
        <v>145</v>
      </c>
      <c r="BK136" s="213">
        <f>SUM(BK137:BK144)</f>
        <v>0</v>
      </c>
    </row>
    <row r="137" s="1" customFormat="1" ht="25.5" customHeight="1">
      <c r="B137" s="47"/>
      <c r="C137" s="217" t="s">
        <v>163</v>
      </c>
      <c r="D137" s="217" t="s">
        <v>146</v>
      </c>
      <c r="E137" s="218" t="s">
        <v>164</v>
      </c>
      <c r="F137" s="219" t="s">
        <v>165</v>
      </c>
      <c r="G137" s="219"/>
      <c r="H137" s="219"/>
      <c r="I137" s="219"/>
      <c r="J137" s="220" t="s">
        <v>166</v>
      </c>
      <c r="K137" s="221">
        <v>5.5999999999999996</v>
      </c>
      <c r="L137" s="222">
        <v>0</v>
      </c>
      <c r="M137" s="223"/>
      <c r="N137" s="221">
        <f>ROUND(L137*K137,3)</f>
        <v>0</v>
      </c>
      <c r="O137" s="221"/>
      <c r="P137" s="221"/>
      <c r="Q137" s="221"/>
      <c r="R137" s="49"/>
      <c r="T137" s="224" t="s">
        <v>20</v>
      </c>
      <c r="U137" s="57" t="s">
        <v>47</v>
      </c>
      <c r="V137" s="48"/>
      <c r="W137" s="225">
        <f>V137*K137</f>
        <v>0</v>
      </c>
      <c r="X137" s="225">
        <v>0.04793</v>
      </c>
      <c r="Y137" s="225">
        <f>X137*K137</f>
        <v>0.26840799999999998</v>
      </c>
      <c r="Z137" s="225">
        <v>0</v>
      </c>
      <c r="AA137" s="226">
        <f>Z137*K137</f>
        <v>0</v>
      </c>
      <c r="AR137" s="23" t="s">
        <v>150</v>
      </c>
      <c r="AT137" s="23" t="s">
        <v>146</v>
      </c>
      <c r="AU137" s="23" t="s">
        <v>124</v>
      </c>
      <c r="AY137" s="23" t="s">
        <v>145</v>
      </c>
      <c r="BE137" s="139">
        <f>IF(U137="základná",N137,0)</f>
        <v>0</v>
      </c>
      <c r="BF137" s="139">
        <f>IF(U137="znížená",N137,0)</f>
        <v>0</v>
      </c>
      <c r="BG137" s="139">
        <f>IF(U137="zákl. prenesená",N137,0)</f>
        <v>0</v>
      </c>
      <c r="BH137" s="139">
        <f>IF(U137="zníž. prenesená",N137,0)</f>
        <v>0</v>
      </c>
      <c r="BI137" s="139">
        <f>IF(U137="nulová",N137,0)</f>
        <v>0</v>
      </c>
      <c r="BJ137" s="23" t="s">
        <v>124</v>
      </c>
      <c r="BK137" s="227">
        <f>ROUND(L137*K137,3)</f>
        <v>0</v>
      </c>
      <c r="BL137" s="23" t="s">
        <v>150</v>
      </c>
      <c r="BM137" s="23" t="s">
        <v>167</v>
      </c>
    </row>
    <row r="138" s="10" customFormat="1" ht="16.5" customHeight="1">
      <c r="B138" s="228"/>
      <c r="C138" s="229"/>
      <c r="D138" s="229"/>
      <c r="E138" s="230" t="s">
        <v>20</v>
      </c>
      <c r="F138" s="231" t="s">
        <v>159</v>
      </c>
      <c r="G138" s="232"/>
      <c r="H138" s="232"/>
      <c r="I138" s="232"/>
      <c r="J138" s="229"/>
      <c r="K138" s="230" t="s">
        <v>20</v>
      </c>
      <c r="L138" s="229"/>
      <c r="M138" s="229"/>
      <c r="N138" s="229"/>
      <c r="O138" s="229"/>
      <c r="P138" s="229"/>
      <c r="Q138" s="229"/>
      <c r="R138" s="233"/>
      <c r="T138" s="234"/>
      <c r="U138" s="229"/>
      <c r="V138" s="229"/>
      <c r="W138" s="229"/>
      <c r="X138" s="229"/>
      <c r="Y138" s="229"/>
      <c r="Z138" s="229"/>
      <c r="AA138" s="235"/>
      <c r="AT138" s="236" t="s">
        <v>153</v>
      </c>
      <c r="AU138" s="236" t="s">
        <v>124</v>
      </c>
      <c r="AV138" s="10" t="s">
        <v>88</v>
      </c>
      <c r="AW138" s="10" t="s">
        <v>36</v>
      </c>
      <c r="AX138" s="10" t="s">
        <v>80</v>
      </c>
      <c r="AY138" s="236" t="s">
        <v>145</v>
      </c>
    </row>
    <row r="139" s="11" customFormat="1" ht="16.5" customHeight="1">
      <c r="B139" s="237"/>
      <c r="C139" s="238"/>
      <c r="D139" s="238"/>
      <c r="E139" s="239" t="s">
        <v>20</v>
      </c>
      <c r="F139" s="240" t="s">
        <v>168</v>
      </c>
      <c r="G139" s="238"/>
      <c r="H139" s="238"/>
      <c r="I139" s="238"/>
      <c r="J139" s="238"/>
      <c r="K139" s="241">
        <v>5.5999999999999996</v>
      </c>
      <c r="L139" s="238"/>
      <c r="M139" s="238"/>
      <c r="N139" s="238"/>
      <c r="O139" s="238"/>
      <c r="P139" s="238"/>
      <c r="Q139" s="238"/>
      <c r="R139" s="242"/>
      <c r="T139" s="243"/>
      <c r="U139" s="238"/>
      <c r="V139" s="238"/>
      <c r="W139" s="238"/>
      <c r="X139" s="238"/>
      <c r="Y139" s="238"/>
      <c r="Z139" s="238"/>
      <c r="AA139" s="244"/>
      <c r="AT139" s="245" t="s">
        <v>153</v>
      </c>
      <c r="AU139" s="245" t="s">
        <v>124</v>
      </c>
      <c r="AV139" s="11" t="s">
        <v>124</v>
      </c>
      <c r="AW139" s="11" t="s">
        <v>36</v>
      </c>
      <c r="AX139" s="11" t="s">
        <v>80</v>
      </c>
      <c r="AY139" s="245" t="s">
        <v>145</v>
      </c>
    </row>
    <row r="140" s="12" customFormat="1" ht="16.5" customHeight="1">
      <c r="B140" s="246"/>
      <c r="C140" s="247"/>
      <c r="D140" s="247"/>
      <c r="E140" s="248" t="s">
        <v>20</v>
      </c>
      <c r="F140" s="249" t="s">
        <v>155</v>
      </c>
      <c r="G140" s="247"/>
      <c r="H140" s="247"/>
      <c r="I140" s="247"/>
      <c r="J140" s="247"/>
      <c r="K140" s="250">
        <v>5.5999999999999996</v>
      </c>
      <c r="L140" s="247"/>
      <c r="M140" s="247"/>
      <c r="N140" s="247"/>
      <c r="O140" s="247"/>
      <c r="P140" s="247"/>
      <c r="Q140" s="247"/>
      <c r="R140" s="251"/>
      <c r="T140" s="252"/>
      <c r="U140" s="247"/>
      <c r="V140" s="247"/>
      <c r="W140" s="247"/>
      <c r="X140" s="247"/>
      <c r="Y140" s="247"/>
      <c r="Z140" s="247"/>
      <c r="AA140" s="253"/>
      <c r="AT140" s="254" t="s">
        <v>153</v>
      </c>
      <c r="AU140" s="254" t="s">
        <v>124</v>
      </c>
      <c r="AV140" s="12" t="s">
        <v>150</v>
      </c>
      <c r="AW140" s="12" t="s">
        <v>36</v>
      </c>
      <c r="AX140" s="12" t="s">
        <v>88</v>
      </c>
      <c r="AY140" s="254" t="s">
        <v>145</v>
      </c>
    </row>
    <row r="141" s="1" customFormat="1" ht="25.5" customHeight="1">
      <c r="B141" s="47"/>
      <c r="C141" s="217" t="s">
        <v>150</v>
      </c>
      <c r="D141" s="217" t="s">
        <v>146</v>
      </c>
      <c r="E141" s="218" t="s">
        <v>169</v>
      </c>
      <c r="F141" s="219" t="s">
        <v>170</v>
      </c>
      <c r="G141" s="219"/>
      <c r="H141" s="219"/>
      <c r="I141" s="219"/>
      <c r="J141" s="220" t="s">
        <v>166</v>
      </c>
      <c r="K141" s="221">
        <v>5.3600000000000003</v>
      </c>
      <c r="L141" s="222">
        <v>0</v>
      </c>
      <c r="M141" s="223"/>
      <c r="N141" s="221">
        <f>ROUND(L141*K141,3)</f>
        <v>0</v>
      </c>
      <c r="O141" s="221"/>
      <c r="P141" s="221"/>
      <c r="Q141" s="221"/>
      <c r="R141" s="49"/>
      <c r="T141" s="224" t="s">
        <v>20</v>
      </c>
      <c r="U141" s="57" t="s">
        <v>47</v>
      </c>
      <c r="V141" s="48"/>
      <c r="W141" s="225">
        <f>V141*K141</f>
        <v>0</v>
      </c>
      <c r="X141" s="225">
        <v>0.031</v>
      </c>
      <c r="Y141" s="225">
        <f>X141*K141</f>
        <v>0.16616</v>
      </c>
      <c r="Z141" s="225">
        <v>0</v>
      </c>
      <c r="AA141" s="226">
        <f>Z141*K141</f>
        <v>0</v>
      </c>
      <c r="AR141" s="23" t="s">
        <v>150</v>
      </c>
      <c r="AT141" s="23" t="s">
        <v>146</v>
      </c>
      <c r="AU141" s="23" t="s">
        <v>124</v>
      </c>
      <c r="AY141" s="23" t="s">
        <v>145</v>
      </c>
      <c r="BE141" s="139">
        <f>IF(U141="základná",N141,0)</f>
        <v>0</v>
      </c>
      <c r="BF141" s="139">
        <f>IF(U141="znížená",N141,0)</f>
        <v>0</v>
      </c>
      <c r="BG141" s="139">
        <f>IF(U141="zákl. prenesená",N141,0)</f>
        <v>0</v>
      </c>
      <c r="BH141" s="139">
        <f>IF(U141="zníž. prenesená",N141,0)</f>
        <v>0</v>
      </c>
      <c r="BI141" s="139">
        <f>IF(U141="nulová",N141,0)</f>
        <v>0</v>
      </c>
      <c r="BJ141" s="23" t="s">
        <v>124</v>
      </c>
      <c r="BK141" s="227">
        <f>ROUND(L141*K141,3)</f>
        <v>0</v>
      </c>
      <c r="BL141" s="23" t="s">
        <v>150</v>
      </c>
      <c r="BM141" s="23" t="s">
        <v>171</v>
      </c>
    </row>
    <row r="142" s="10" customFormat="1" ht="16.5" customHeight="1">
      <c r="B142" s="228"/>
      <c r="C142" s="229"/>
      <c r="D142" s="229"/>
      <c r="E142" s="230" t="s">
        <v>20</v>
      </c>
      <c r="F142" s="231" t="s">
        <v>172</v>
      </c>
      <c r="G142" s="232"/>
      <c r="H142" s="232"/>
      <c r="I142" s="232"/>
      <c r="J142" s="229"/>
      <c r="K142" s="230" t="s">
        <v>20</v>
      </c>
      <c r="L142" s="229"/>
      <c r="M142" s="229"/>
      <c r="N142" s="229"/>
      <c r="O142" s="229"/>
      <c r="P142" s="229"/>
      <c r="Q142" s="229"/>
      <c r="R142" s="233"/>
      <c r="T142" s="234"/>
      <c r="U142" s="229"/>
      <c r="V142" s="229"/>
      <c r="W142" s="229"/>
      <c r="X142" s="229"/>
      <c r="Y142" s="229"/>
      <c r="Z142" s="229"/>
      <c r="AA142" s="235"/>
      <c r="AT142" s="236" t="s">
        <v>153</v>
      </c>
      <c r="AU142" s="236" t="s">
        <v>124</v>
      </c>
      <c r="AV142" s="10" t="s">
        <v>88</v>
      </c>
      <c r="AW142" s="10" t="s">
        <v>36</v>
      </c>
      <c r="AX142" s="10" t="s">
        <v>80</v>
      </c>
      <c r="AY142" s="236" t="s">
        <v>145</v>
      </c>
    </row>
    <row r="143" s="11" customFormat="1" ht="16.5" customHeight="1">
      <c r="B143" s="237"/>
      <c r="C143" s="238"/>
      <c r="D143" s="238"/>
      <c r="E143" s="239" t="s">
        <v>20</v>
      </c>
      <c r="F143" s="240" t="s">
        <v>173</v>
      </c>
      <c r="G143" s="238"/>
      <c r="H143" s="238"/>
      <c r="I143" s="238"/>
      <c r="J143" s="238"/>
      <c r="K143" s="241">
        <v>5.3600000000000003</v>
      </c>
      <c r="L143" s="238"/>
      <c r="M143" s="238"/>
      <c r="N143" s="238"/>
      <c r="O143" s="238"/>
      <c r="P143" s="238"/>
      <c r="Q143" s="238"/>
      <c r="R143" s="242"/>
      <c r="T143" s="243"/>
      <c r="U143" s="238"/>
      <c r="V143" s="238"/>
      <c r="W143" s="238"/>
      <c r="X143" s="238"/>
      <c r="Y143" s="238"/>
      <c r="Z143" s="238"/>
      <c r="AA143" s="244"/>
      <c r="AT143" s="245" t="s">
        <v>153</v>
      </c>
      <c r="AU143" s="245" t="s">
        <v>124</v>
      </c>
      <c r="AV143" s="11" t="s">
        <v>124</v>
      </c>
      <c r="AW143" s="11" t="s">
        <v>36</v>
      </c>
      <c r="AX143" s="11" t="s">
        <v>80</v>
      </c>
      <c r="AY143" s="245" t="s">
        <v>145</v>
      </c>
    </row>
    <row r="144" s="12" customFormat="1" ht="16.5" customHeight="1">
      <c r="B144" s="246"/>
      <c r="C144" s="247"/>
      <c r="D144" s="247"/>
      <c r="E144" s="248" t="s">
        <v>20</v>
      </c>
      <c r="F144" s="249" t="s">
        <v>155</v>
      </c>
      <c r="G144" s="247"/>
      <c r="H144" s="247"/>
      <c r="I144" s="247"/>
      <c r="J144" s="247"/>
      <c r="K144" s="250">
        <v>5.3600000000000003</v>
      </c>
      <c r="L144" s="247"/>
      <c r="M144" s="247"/>
      <c r="N144" s="247"/>
      <c r="O144" s="247"/>
      <c r="P144" s="247"/>
      <c r="Q144" s="247"/>
      <c r="R144" s="251"/>
      <c r="T144" s="252"/>
      <c r="U144" s="247"/>
      <c r="V144" s="247"/>
      <c r="W144" s="247"/>
      <c r="X144" s="247"/>
      <c r="Y144" s="247"/>
      <c r="Z144" s="247"/>
      <c r="AA144" s="253"/>
      <c r="AT144" s="254" t="s">
        <v>153</v>
      </c>
      <c r="AU144" s="254" t="s">
        <v>124</v>
      </c>
      <c r="AV144" s="12" t="s">
        <v>150</v>
      </c>
      <c r="AW144" s="12" t="s">
        <v>36</v>
      </c>
      <c r="AX144" s="12" t="s">
        <v>88</v>
      </c>
      <c r="AY144" s="254" t="s">
        <v>145</v>
      </c>
    </row>
    <row r="145" s="9" customFormat="1" ht="29.88" customHeight="1">
      <c r="B145" s="203"/>
      <c r="C145" s="204"/>
      <c r="D145" s="214" t="s">
        <v>116</v>
      </c>
      <c r="E145" s="214"/>
      <c r="F145" s="214"/>
      <c r="G145" s="214"/>
      <c r="H145" s="214"/>
      <c r="I145" s="214"/>
      <c r="J145" s="214"/>
      <c r="K145" s="214"/>
      <c r="L145" s="214"/>
      <c r="M145" s="214"/>
      <c r="N145" s="215">
        <f>BK145</f>
        <v>0</v>
      </c>
      <c r="O145" s="216"/>
      <c r="P145" s="216"/>
      <c r="Q145" s="216"/>
      <c r="R145" s="207"/>
      <c r="T145" s="208"/>
      <c r="U145" s="204"/>
      <c r="V145" s="204"/>
      <c r="W145" s="209">
        <f>SUM(W146:W158)</f>
        <v>0</v>
      </c>
      <c r="X145" s="204"/>
      <c r="Y145" s="209">
        <f>SUM(Y146:Y158)</f>
        <v>0.072450000000000001</v>
      </c>
      <c r="Z145" s="204"/>
      <c r="AA145" s="210">
        <f>SUM(AA146:AA158)</f>
        <v>3.5653400000000004</v>
      </c>
      <c r="AR145" s="211" t="s">
        <v>88</v>
      </c>
      <c r="AT145" s="212" t="s">
        <v>79</v>
      </c>
      <c r="AU145" s="212" t="s">
        <v>88</v>
      </c>
      <c r="AY145" s="211" t="s">
        <v>145</v>
      </c>
      <c r="BK145" s="213">
        <f>SUM(BK146:BK158)</f>
        <v>0</v>
      </c>
    </row>
    <row r="146" s="1" customFormat="1" ht="25.5" customHeight="1">
      <c r="B146" s="47"/>
      <c r="C146" s="217" t="s">
        <v>174</v>
      </c>
      <c r="D146" s="217" t="s">
        <v>146</v>
      </c>
      <c r="E146" s="218" t="s">
        <v>175</v>
      </c>
      <c r="F146" s="219" t="s">
        <v>176</v>
      </c>
      <c r="G146" s="219"/>
      <c r="H146" s="219"/>
      <c r="I146" s="219"/>
      <c r="J146" s="220" t="s">
        <v>177</v>
      </c>
      <c r="K146" s="221">
        <v>1.3020000000000001</v>
      </c>
      <c r="L146" s="222">
        <v>0</v>
      </c>
      <c r="M146" s="223"/>
      <c r="N146" s="221">
        <f>ROUND(L146*K146,3)</f>
        <v>0</v>
      </c>
      <c r="O146" s="221"/>
      <c r="P146" s="221"/>
      <c r="Q146" s="221"/>
      <c r="R146" s="49"/>
      <c r="T146" s="224" t="s">
        <v>20</v>
      </c>
      <c r="U146" s="57" t="s">
        <v>47</v>
      </c>
      <c r="V146" s="48"/>
      <c r="W146" s="225">
        <f>V146*K146</f>
        <v>0</v>
      </c>
      <c r="X146" s="225">
        <v>0</v>
      </c>
      <c r="Y146" s="225">
        <f>X146*K146</f>
        <v>0</v>
      </c>
      <c r="Z146" s="225">
        <v>1.8</v>
      </c>
      <c r="AA146" s="226">
        <f>Z146*K146</f>
        <v>2.3436000000000003</v>
      </c>
      <c r="AR146" s="23" t="s">
        <v>150</v>
      </c>
      <c r="AT146" s="23" t="s">
        <v>146</v>
      </c>
      <c r="AU146" s="23" t="s">
        <v>124</v>
      </c>
      <c r="AY146" s="23" t="s">
        <v>145</v>
      </c>
      <c r="BE146" s="139">
        <f>IF(U146="základná",N146,0)</f>
        <v>0</v>
      </c>
      <c r="BF146" s="139">
        <f>IF(U146="znížená",N146,0)</f>
        <v>0</v>
      </c>
      <c r="BG146" s="139">
        <f>IF(U146="zákl. prenesená",N146,0)</f>
        <v>0</v>
      </c>
      <c r="BH146" s="139">
        <f>IF(U146="zníž. prenesená",N146,0)</f>
        <v>0</v>
      </c>
      <c r="BI146" s="139">
        <f>IF(U146="nulová",N146,0)</f>
        <v>0</v>
      </c>
      <c r="BJ146" s="23" t="s">
        <v>124</v>
      </c>
      <c r="BK146" s="227">
        <f>ROUND(L146*K146,3)</f>
        <v>0</v>
      </c>
      <c r="BL146" s="23" t="s">
        <v>150</v>
      </c>
      <c r="BM146" s="23" t="s">
        <v>178</v>
      </c>
    </row>
    <row r="147" s="10" customFormat="1" ht="16.5" customHeight="1">
      <c r="B147" s="228"/>
      <c r="C147" s="229"/>
      <c r="D147" s="229"/>
      <c r="E147" s="230" t="s">
        <v>20</v>
      </c>
      <c r="F147" s="231" t="s">
        <v>179</v>
      </c>
      <c r="G147" s="232"/>
      <c r="H147" s="232"/>
      <c r="I147" s="232"/>
      <c r="J147" s="229"/>
      <c r="K147" s="230" t="s">
        <v>20</v>
      </c>
      <c r="L147" s="229"/>
      <c r="M147" s="229"/>
      <c r="N147" s="229"/>
      <c r="O147" s="229"/>
      <c r="P147" s="229"/>
      <c r="Q147" s="229"/>
      <c r="R147" s="233"/>
      <c r="T147" s="234"/>
      <c r="U147" s="229"/>
      <c r="V147" s="229"/>
      <c r="W147" s="229"/>
      <c r="X147" s="229"/>
      <c r="Y147" s="229"/>
      <c r="Z147" s="229"/>
      <c r="AA147" s="235"/>
      <c r="AT147" s="236" t="s">
        <v>153</v>
      </c>
      <c r="AU147" s="236" t="s">
        <v>124</v>
      </c>
      <c r="AV147" s="10" t="s">
        <v>88</v>
      </c>
      <c r="AW147" s="10" t="s">
        <v>36</v>
      </c>
      <c r="AX147" s="10" t="s">
        <v>80</v>
      </c>
      <c r="AY147" s="236" t="s">
        <v>145</v>
      </c>
    </row>
    <row r="148" s="11" customFormat="1" ht="16.5" customHeight="1">
      <c r="B148" s="237"/>
      <c r="C148" s="238"/>
      <c r="D148" s="238"/>
      <c r="E148" s="239" t="s">
        <v>20</v>
      </c>
      <c r="F148" s="240" t="s">
        <v>180</v>
      </c>
      <c r="G148" s="238"/>
      <c r="H148" s="238"/>
      <c r="I148" s="238"/>
      <c r="J148" s="238"/>
      <c r="K148" s="241">
        <v>1.3020000000000001</v>
      </c>
      <c r="L148" s="238"/>
      <c r="M148" s="238"/>
      <c r="N148" s="238"/>
      <c r="O148" s="238"/>
      <c r="P148" s="238"/>
      <c r="Q148" s="238"/>
      <c r="R148" s="242"/>
      <c r="T148" s="243"/>
      <c r="U148" s="238"/>
      <c r="V148" s="238"/>
      <c r="W148" s="238"/>
      <c r="X148" s="238"/>
      <c r="Y148" s="238"/>
      <c r="Z148" s="238"/>
      <c r="AA148" s="244"/>
      <c r="AT148" s="245" t="s">
        <v>153</v>
      </c>
      <c r="AU148" s="245" t="s">
        <v>124</v>
      </c>
      <c r="AV148" s="11" t="s">
        <v>124</v>
      </c>
      <c r="AW148" s="11" t="s">
        <v>36</v>
      </c>
      <c r="AX148" s="11" t="s">
        <v>80</v>
      </c>
      <c r="AY148" s="245" t="s">
        <v>145</v>
      </c>
    </row>
    <row r="149" s="12" customFormat="1" ht="16.5" customHeight="1">
      <c r="B149" s="246"/>
      <c r="C149" s="247"/>
      <c r="D149" s="247"/>
      <c r="E149" s="248" t="s">
        <v>20</v>
      </c>
      <c r="F149" s="249" t="s">
        <v>155</v>
      </c>
      <c r="G149" s="247"/>
      <c r="H149" s="247"/>
      <c r="I149" s="247"/>
      <c r="J149" s="247"/>
      <c r="K149" s="250">
        <v>1.3020000000000001</v>
      </c>
      <c r="L149" s="247"/>
      <c r="M149" s="247"/>
      <c r="N149" s="247"/>
      <c r="O149" s="247"/>
      <c r="P149" s="247"/>
      <c r="Q149" s="247"/>
      <c r="R149" s="251"/>
      <c r="T149" s="252"/>
      <c r="U149" s="247"/>
      <c r="V149" s="247"/>
      <c r="W149" s="247"/>
      <c r="X149" s="247"/>
      <c r="Y149" s="247"/>
      <c r="Z149" s="247"/>
      <c r="AA149" s="253"/>
      <c r="AT149" s="254" t="s">
        <v>153</v>
      </c>
      <c r="AU149" s="254" t="s">
        <v>124</v>
      </c>
      <c r="AV149" s="12" t="s">
        <v>150</v>
      </c>
      <c r="AW149" s="12" t="s">
        <v>36</v>
      </c>
      <c r="AX149" s="12" t="s">
        <v>88</v>
      </c>
      <c r="AY149" s="254" t="s">
        <v>145</v>
      </c>
    </row>
    <row r="150" s="1" customFormat="1" ht="25.5" customHeight="1">
      <c r="B150" s="47"/>
      <c r="C150" s="217" t="s">
        <v>181</v>
      </c>
      <c r="D150" s="217" t="s">
        <v>146</v>
      </c>
      <c r="E150" s="218" t="s">
        <v>182</v>
      </c>
      <c r="F150" s="219" t="s">
        <v>183</v>
      </c>
      <c r="G150" s="219"/>
      <c r="H150" s="219"/>
      <c r="I150" s="219"/>
      <c r="J150" s="220" t="s">
        <v>166</v>
      </c>
      <c r="K150" s="221">
        <v>23.495000000000001</v>
      </c>
      <c r="L150" s="222">
        <v>0</v>
      </c>
      <c r="M150" s="223"/>
      <c r="N150" s="221">
        <f>ROUND(L150*K150,3)</f>
        <v>0</v>
      </c>
      <c r="O150" s="221"/>
      <c r="P150" s="221"/>
      <c r="Q150" s="221"/>
      <c r="R150" s="49"/>
      <c r="T150" s="224" t="s">
        <v>20</v>
      </c>
      <c r="U150" s="57" t="s">
        <v>47</v>
      </c>
      <c r="V150" s="48"/>
      <c r="W150" s="225">
        <f>V150*K150</f>
        <v>0</v>
      </c>
      <c r="X150" s="225">
        <v>0</v>
      </c>
      <c r="Y150" s="225">
        <f>X150*K150</f>
        <v>0</v>
      </c>
      <c r="Z150" s="225">
        <v>0.051999999999999998</v>
      </c>
      <c r="AA150" s="226">
        <f>Z150*K150</f>
        <v>1.2217400000000001</v>
      </c>
      <c r="AR150" s="23" t="s">
        <v>150</v>
      </c>
      <c r="AT150" s="23" t="s">
        <v>146</v>
      </c>
      <c r="AU150" s="23" t="s">
        <v>124</v>
      </c>
      <c r="AY150" s="23" t="s">
        <v>145</v>
      </c>
      <c r="BE150" s="139">
        <f>IF(U150="základná",N150,0)</f>
        <v>0</v>
      </c>
      <c r="BF150" s="139">
        <f>IF(U150="znížená",N150,0)</f>
        <v>0</v>
      </c>
      <c r="BG150" s="139">
        <f>IF(U150="zákl. prenesená",N150,0)</f>
        <v>0</v>
      </c>
      <c r="BH150" s="139">
        <f>IF(U150="zníž. prenesená",N150,0)</f>
        <v>0</v>
      </c>
      <c r="BI150" s="139">
        <f>IF(U150="nulová",N150,0)</f>
        <v>0</v>
      </c>
      <c r="BJ150" s="23" t="s">
        <v>124</v>
      </c>
      <c r="BK150" s="227">
        <f>ROUND(L150*K150,3)</f>
        <v>0</v>
      </c>
      <c r="BL150" s="23" t="s">
        <v>150</v>
      </c>
      <c r="BM150" s="23" t="s">
        <v>184</v>
      </c>
    </row>
    <row r="151" s="11" customFormat="1" ht="16.5" customHeight="1">
      <c r="B151" s="237"/>
      <c r="C151" s="238"/>
      <c r="D151" s="238"/>
      <c r="E151" s="239" t="s">
        <v>20</v>
      </c>
      <c r="F151" s="256" t="s">
        <v>185</v>
      </c>
      <c r="G151" s="257"/>
      <c r="H151" s="257"/>
      <c r="I151" s="257"/>
      <c r="J151" s="238"/>
      <c r="K151" s="241">
        <v>23.495000000000001</v>
      </c>
      <c r="L151" s="238"/>
      <c r="M151" s="238"/>
      <c r="N151" s="238"/>
      <c r="O151" s="238"/>
      <c r="P151" s="238"/>
      <c r="Q151" s="238"/>
      <c r="R151" s="242"/>
      <c r="T151" s="243"/>
      <c r="U151" s="238"/>
      <c r="V151" s="238"/>
      <c r="W151" s="238"/>
      <c r="X151" s="238"/>
      <c r="Y151" s="238"/>
      <c r="Z151" s="238"/>
      <c r="AA151" s="244"/>
      <c r="AT151" s="245" t="s">
        <v>153</v>
      </c>
      <c r="AU151" s="245" t="s">
        <v>124</v>
      </c>
      <c r="AV151" s="11" t="s">
        <v>124</v>
      </c>
      <c r="AW151" s="11" t="s">
        <v>36</v>
      </c>
      <c r="AX151" s="11" t="s">
        <v>80</v>
      </c>
      <c r="AY151" s="245" t="s">
        <v>145</v>
      </c>
    </row>
    <row r="152" s="12" customFormat="1" ht="16.5" customHeight="1">
      <c r="B152" s="246"/>
      <c r="C152" s="247"/>
      <c r="D152" s="247"/>
      <c r="E152" s="248" t="s">
        <v>20</v>
      </c>
      <c r="F152" s="249" t="s">
        <v>155</v>
      </c>
      <c r="G152" s="247"/>
      <c r="H152" s="247"/>
      <c r="I152" s="247"/>
      <c r="J152" s="247"/>
      <c r="K152" s="250">
        <v>23.495000000000001</v>
      </c>
      <c r="L152" s="247"/>
      <c r="M152" s="247"/>
      <c r="N152" s="247"/>
      <c r="O152" s="247"/>
      <c r="P152" s="247"/>
      <c r="Q152" s="247"/>
      <c r="R152" s="251"/>
      <c r="T152" s="252"/>
      <c r="U152" s="247"/>
      <c r="V152" s="247"/>
      <c r="W152" s="247"/>
      <c r="X152" s="247"/>
      <c r="Y152" s="247"/>
      <c r="Z152" s="247"/>
      <c r="AA152" s="253"/>
      <c r="AT152" s="254" t="s">
        <v>153</v>
      </c>
      <c r="AU152" s="254" t="s">
        <v>124</v>
      </c>
      <c r="AV152" s="12" t="s">
        <v>150</v>
      </c>
      <c r="AW152" s="12" t="s">
        <v>36</v>
      </c>
      <c r="AX152" s="12" t="s">
        <v>88</v>
      </c>
      <c r="AY152" s="254" t="s">
        <v>145</v>
      </c>
    </row>
    <row r="153" s="1" customFormat="1" ht="38.25" customHeight="1">
      <c r="B153" s="47"/>
      <c r="C153" s="217" t="s">
        <v>186</v>
      </c>
      <c r="D153" s="217" t="s">
        <v>146</v>
      </c>
      <c r="E153" s="218" t="s">
        <v>187</v>
      </c>
      <c r="F153" s="219" t="s">
        <v>188</v>
      </c>
      <c r="G153" s="219"/>
      <c r="H153" s="219"/>
      <c r="I153" s="219"/>
      <c r="J153" s="220" t="s">
        <v>189</v>
      </c>
      <c r="K153" s="221">
        <v>7</v>
      </c>
      <c r="L153" s="222">
        <v>0</v>
      </c>
      <c r="M153" s="223"/>
      <c r="N153" s="221">
        <f>ROUND(L153*K153,3)</f>
        <v>0</v>
      </c>
      <c r="O153" s="221"/>
      <c r="P153" s="221"/>
      <c r="Q153" s="221"/>
      <c r="R153" s="49"/>
      <c r="T153" s="224" t="s">
        <v>20</v>
      </c>
      <c r="U153" s="57" t="s">
        <v>47</v>
      </c>
      <c r="V153" s="48"/>
      <c r="W153" s="225">
        <f>V153*K153</f>
        <v>0</v>
      </c>
      <c r="X153" s="225">
        <v>0.01035</v>
      </c>
      <c r="Y153" s="225">
        <f>X153*K153</f>
        <v>0.072450000000000001</v>
      </c>
      <c r="Z153" s="225">
        <v>0</v>
      </c>
      <c r="AA153" s="226">
        <f>Z153*K153</f>
        <v>0</v>
      </c>
      <c r="AR153" s="23" t="s">
        <v>150</v>
      </c>
      <c r="AT153" s="23" t="s">
        <v>146</v>
      </c>
      <c r="AU153" s="23" t="s">
        <v>124</v>
      </c>
      <c r="AY153" s="23" t="s">
        <v>145</v>
      </c>
      <c r="BE153" s="139">
        <f>IF(U153="základná",N153,0)</f>
        <v>0</v>
      </c>
      <c r="BF153" s="139">
        <f>IF(U153="znížená",N153,0)</f>
        <v>0</v>
      </c>
      <c r="BG153" s="139">
        <f>IF(U153="zákl. prenesená",N153,0)</f>
        <v>0</v>
      </c>
      <c r="BH153" s="139">
        <f>IF(U153="zníž. prenesená",N153,0)</f>
        <v>0</v>
      </c>
      <c r="BI153" s="139">
        <f>IF(U153="nulová",N153,0)</f>
        <v>0</v>
      </c>
      <c r="BJ153" s="23" t="s">
        <v>124</v>
      </c>
      <c r="BK153" s="227">
        <f>ROUND(L153*K153,3)</f>
        <v>0</v>
      </c>
      <c r="BL153" s="23" t="s">
        <v>150</v>
      </c>
      <c r="BM153" s="23" t="s">
        <v>190</v>
      </c>
    </row>
    <row r="154" s="1" customFormat="1" ht="38.25" customHeight="1">
      <c r="B154" s="47"/>
      <c r="C154" s="217" t="s">
        <v>191</v>
      </c>
      <c r="D154" s="217" t="s">
        <v>146</v>
      </c>
      <c r="E154" s="218" t="s">
        <v>192</v>
      </c>
      <c r="F154" s="219" t="s">
        <v>193</v>
      </c>
      <c r="G154" s="219"/>
      <c r="H154" s="219"/>
      <c r="I154" s="219"/>
      <c r="J154" s="220" t="s">
        <v>149</v>
      </c>
      <c r="K154" s="221">
        <v>3.7650000000000001</v>
      </c>
      <c r="L154" s="222">
        <v>0</v>
      </c>
      <c r="M154" s="223"/>
      <c r="N154" s="221">
        <f>ROUND(L154*K154,3)</f>
        <v>0</v>
      </c>
      <c r="O154" s="221"/>
      <c r="P154" s="221"/>
      <c r="Q154" s="221"/>
      <c r="R154" s="49"/>
      <c r="T154" s="224" t="s">
        <v>20</v>
      </c>
      <c r="U154" s="57" t="s">
        <v>47</v>
      </c>
      <c r="V154" s="48"/>
      <c r="W154" s="225">
        <f>V154*K154</f>
        <v>0</v>
      </c>
      <c r="X154" s="225">
        <v>0</v>
      </c>
      <c r="Y154" s="225">
        <f>X154*K154</f>
        <v>0</v>
      </c>
      <c r="Z154" s="225">
        <v>0</v>
      </c>
      <c r="AA154" s="226">
        <f>Z154*K154</f>
        <v>0</v>
      </c>
      <c r="AR154" s="23" t="s">
        <v>150</v>
      </c>
      <c r="AT154" s="23" t="s">
        <v>146</v>
      </c>
      <c r="AU154" s="23" t="s">
        <v>124</v>
      </c>
      <c r="AY154" s="23" t="s">
        <v>145</v>
      </c>
      <c r="BE154" s="139">
        <f>IF(U154="základná",N154,0)</f>
        <v>0</v>
      </c>
      <c r="BF154" s="139">
        <f>IF(U154="znížená",N154,0)</f>
        <v>0</v>
      </c>
      <c r="BG154" s="139">
        <f>IF(U154="zákl. prenesená",N154,0)</f>
        <v>0</v>
      </c>
      <c r="BH154" s="139">
        <f>IF(U154="zníž. prenesená",N154,0)</f>
        <v>0</v>
      </c>
      <c r="BI154" s="139">
        <f>IF(U154="nulová",N154,0)</f>
        <v>0</v>
      </c>
      <c r="BJ154" s="23" t="s">
        <v>124</v>
      </c>
      <c r="BK154" s="227">
        <f>ROUND(L154*K154,3)</f>
        <v>0</v>
      </c>
      <c r="BL154" s="23" t="s">
        <v>150</v>
      </c>
      <c r="BM154" s="23" t="s">
        <v>194</v>
      </c>
    </row>
    <row r="155" s="1" customFormat="1" ht="25.5" customHeight="1">
      <c r="B155" s="47"/>
      <c r="C155" s="217" t="s">
        <v>195</v>
      </c>
      <c r="D155" s="217" t="s">
        <v>146</v>
      </c>
      <c r="E155" s="218" t="s">
        <v>196</v>
      </c>
      <c r="F155" s="219" t="s">
        <v>197</v>
      </c>
      <c r="G155" s="219"/>
      <c r="H155" s="219"/>
      <c r="I155" s="219"/>
      <c r="J155" s="220" t="s">
        <v>149</v>
      </c>
      <c r="K155" s="221">
        <v>3.7650000000000001</v>
      </c>
      <c r="L155" s="222">
        <v>0</v>
      </c>
      <c r="M155" s="223"/>
      <c r="N155" s="221">
        <f>ROUND(L155*K155,3)</f>
        <v>0</v>
      </c>
      <c r="O155" s="221"/>
      <c r="P155" s="221"/>
      <c r="Q155" s="221"/>
      <c r="R155" s="49"/>
      <c r="T155" s="224" t="s">
        <v>20</v>
      </c>
      <c r="U155" s="57" t="s">
        <v>47</v>
      </c>
      <c r="V155" s="48"/>
      <c r="W155" s="225">
        <f>V155*K155</f>
        <v>0</v>
      </c>
      <c r="X155" s="225">
        <v>0</v>
      </c>
      <c r="Y155" s="225">
        <f>X155*K155</f>
        <v>0</v>
      </c>
      <c r="Z155" s="225">
        <v>0</v>
      </c>
      <c r="AA155" s="226">
        <f>Z155*K155</f>
        <v>0</v>
      </c>
      <c r="AR155" s="23" t="s">
        <v>150</v>
      </c>
      <c r="AT155" s="23" t="s">
        <v>146</v>
      </c>
      <c r="AU155" s="23" t="s">
        <v>124</v>
      </c>
      <c r="AY155" s="23" t="s">
        <v>145</v>
      </c>
      <c r="BE155" s="139">
        <f>IF(U155="základná",N155,0)</f>
        <v>0</v>
      </c>
      <c r="BF155" s="139">
        <f>IF(U155="znížená",N155,0)</f>
        <v>0</v>
      </c>
      <c r="BG155" s="139">
        <f>IF(U155="zákl. prenesená",N155,0)</f>
        <v>0</v>
      </c>
      <c r="BH155" s="139">
        <f>IF(U155="zníž. prenesená",N155,0)</f>
        <v>0</v>
      </c>
      <c r="BI155" s="139">
        <f>IF(U155="nulová",N155,0)</f>
        <v>0</v>
      </c>
      <c r="BJ155" s="23" t="s">
        <v>124</v>
      </c>
      <c r="BK155" s="227">
        <f>ROUND(L155*K155,3)</f>
        <v>0</v>
      </c>
      <c r="BL155" s="23" t="s">
        <v>150</v>
      </c>
      <c r="BM155" s="23" t="s">
        <v>198</v>
      </c>
    </row>
    <row r="156" s="1" customFormat="1" ht="25.5" customHeight="1">
      <c r="B156" s="47"/>
      <c r="C156" s="217" t="s">
        <v>199</v>
      </c>
      <c r="D156" s="217" t="s">
        <v>146</v>
      </c>
      <c r="E156" s="218" t="s">
        <v>200</v>
      </c>
      <c r="F156" s="219" t="s">
        <v>201</v>
      </c>
      <c r="G156" s="219"/>
      <c r="H156" s="219"/>
      <c r="I156" s="219"/>
      <c r="J156" s="220" t="s">
        <v>149</v>
      </c>
      <c r="K156" s="221">
        <v>37.649999999999999</v>
      </c>
      <c r="L156" s="222">
        <v>0</v>
      </c>
      <c r="M156" s="223"/>
      <c r="N156" s="221">
        <f>ROUND(L156*K156,3)</f>
        <v>0</v>
      </c>
      <c r="O156" s="221"/>
      <c r="P156" s="221"/>
      <c r="Q156" s="221"/>
      <c r="R156" s="49"/>
      <c r="T156" s="224" t="s">
        <v>20</v>
      </c>
      <c r="U156" s="57" t="s">
        <v>47</v>
      </c>
      <c r="V156" s="48"/>
      <c r="W156" s="225">
        <f>V156*K156</f>
        <v>0</v>
      </c>
      <c r="X156" s="225">
        <v>0</v>
      </c>
      <c r="Y156" s="225">
        <f>X156*K156</f>
        <v>0</v>
      </c>
      <c r="Z156" s="225">
        <v>0</v>
      </c>
      <c r="AA156" s="226">
        <f>Z156*K156</f>
        <v>0</v>
      </c>
      <c r="AR156" s="23" t="s">
        <v>150</v>
      </c>
      <c r="AT156" s="23" t="s">
        <v>146</v>
      </c>
      <c r="AU156" s="23" t="s">
        <v>124</v>
      </c>
      <c r="AY156" s="23" t="s">
        <v>145</v>
      </c>
      <c r="BE156" s="139">
        <f>IF(U156="základná",N156,0)</f>
        <v>0</v>
      </c>
      <c r="BF156" s="139">
        <f>IF(U156="znížená",N156,0)</f>
        <v>0</v>
      </c>
      <c r="BG156" s="139">
        <f>IF(U156="zákl. prenesená",N156,0)</f>
        <v>0</v>
      </c>
      <c r="BH156" s="139">
        <f>IF(U156="zníž. prenesená",N156,0)</f>
        <v>0</v>
      </c>
      <c r="BI156" s="139">
        <f>IF(U156="nulová",N156,0)</f>
        <v>0</v>
      </c>
      <c r="BJ156" s="23" t="s">
        <v>124</v>
      </c>
      <c r="BK156" s="227">
        <f>ROUND(L156*K156,3)</f>
        <v>0</v>
      </c>
      <c r="BL156" s="23" t="s">
        <v>150</v>
      </c>
      <c r="BM156" s="23" t="s">
        <v>202</v>
      </c>
    </row>
    <row r="157" s="1" customFormat="1" ht="25.5" customHeight="1">
      <c r="B157" s="47"/>
      <c r="C157" s="217" t="s">
        <v>203</v>
      </c>
      <c r="D157" s="217" t="s">
        <v>146</v>
      </c>
      <c r="E157" s="218" t="s">
        <v>204</v>
      </c>
      <c r="F157" s="219" t="s">
        <v>205</v>
      </c>
      <c r="G157" s="219"/>
      <c r="H157" s="219"/>
      <c r="I157" s="219"/>
      <c r="J157" s="220" t="s">
        <v>149</v>
      </c>
      <c r="K157" s="221">
        <v>3.7650000000000001</v>
      </c>
      <c r="L157" s="222">
        <v>0</v>
      </c>
      <c r="M157" s="223"/>
      <c r="N157" s="221">
        <f>ROUND(L157*K157,3)</f>
        <v>0</v>
      </c>
      <c r="O157" s="221"/>
      <c r="P157" s="221"/>
      <c r="Q157" s="221"/>
      <c r="R157" s="49"/>
      <c r="T157" s="224" t="s">
        <v>20</v>
      </c>
      <c r="U157" s="57" t="s">
        <v>47</v>
      </c>
      <c r="V157" s="48"/>
      <c r="W157" s="225">
        <f>V157*K157</f>
        <v>0</v>
      </c>
      <c r="X157" s="225">
        <v>0</v>
      </c>
      <c r="Y157" s="225">
        <f>X157*K157</f>
        <v>0</v>
      </c>
      <c r="Z157" s="225">
        <v>0</v>
      </c>
      <c r="AA157" s="226">
        <f>Z157*K157</f>
        <v>0</v>
      </c>
      <c r="AR157" s="23" t="s">
        <v>150</v>
      </c>
      <c r="AT157" s="23" t="s">
        <v>146</v>
      </c>
      <c r="AU157" s="23" t="s">
        <v>124</v>
      </c>
      <c r="AY157" s="23" t="s">
        <v>145</v>
      </c>
      <c r="BE157" s="139">
        <f>IF(U157="základná",N157,0)</f>
        <v>0</v>
      </c>
      <c r="BF157" s="139">
        <f>IF(U157="znížená",N157,0)</f>
        <v>0</v>
      </c>
      <c r="BG157" s="139">
        <f>IF(U157="zákl. prenesená",N157,0)</f>
        <v>0</v>
      </c>
      <c r="BH157" s="139">
        <f>IF(U157="zníž. prenesená",N157,0)</f>
        <v>0</v>
      </c>
      <c r="BI157" s="139">
        <f>IF(U157="nulová",N157,0)</f>
        <v>0</v>
      </c>
      <c r="BJ157" s="23" t="s">
        <v>124</v>
      </c>
      <c r="BK157" s="227">
        <f>ROUND(L157*K157,3)</f>
        <v>0</v>
      </c>
      <c r="BL157" s="23" t="s">
        <v>150</v>
      </c>
      <c r="BM157" s="23" t="s">
        <v>206</v>
      </c>
    </row>
    <row r="158" s="1" customFormat="1" ht="25.5" customHeight="1">
      <c r="B158" s="47"/>
      <c r="C158" s="217" t="s">
        <v>207</v>
      </c>
      <c r="D158" s="217" t="s">
        <v>146</v>
      </c>
      <c r="E158" s="218" t="s">
        <v>208</v>
      </c>
      <c r="F158" s="219" t="s">
        <v>209</v>
      </c>
      <c r="G158" s="219"/>
      <c r="H158" s="219"/>
      <c r="I158" s="219"/>
      <c r="J158" s="220" t="s">
        <v>149</v>
      </c>
      <c r="K158" s="221">
        <v>3.5649999999999999</v>
      </c>
      <c r="L158" s="222">
        <v>0</v>
      </c>
      <c r="M158" s="223"/>
      <c r="N158" s="221">
        <f>ROUND(L158*K158,3)</f>
        <v>0</v>
      </c>
      <c r="O158" s="221"/>
      <c r="P158" s="221"/>
      <c r="Q158" s="221"/>
      <c r="R158" s="49"/>
      <c r="T158" s="224" t="s">
        <v>20</v>
      </c>
      <c r="U158" s="57" t="s">
        <v>47</v>
      </c>
      <c r="V158" s="48"/>
      <c r="W158" s="225">
        <f>V158*K158</f>
        <v>0</v>
      </c>
      <c r="X158" s="225">
        <v>0</v>
      </c>
      <c r="Y158" s="225">
        <f>X158*K158</f>
        <v>0</v>
      </c>
      <c r="Z158" s="225">
        <v>0</v>
      </c>
      <c r="AA158" s="226">
        <f>Z158*K158</f>
        <v>0</v>
      </c>
      <c r="AR158" s="23" t="s">
        <v>150</v>
      </c>
      <c r="AT158" s="23" t="s">
        <v>146</v>
      </c>
      <c r="AU158" s="23" t="s">
        <v>124</v>
      </c>
      <c r="AY158" s="23" t="s">
        <v>145</v>
      </c>
      <c r="BE158" s="139">
        <f>IF(U158="základná",N158,0)</f>
        <v>0</v>
      </c>
      <c r="BF158" s="139">
        <f>IF(U158="znížená",N158,0)</f>
        <v>0</v>
      </c>
      <c r="BG158" s="139">
        <f>IF(U158="zákl. prenesená",N158,0)</f>
        <v>0</v>
      </c>
      <c r="BH158" s="139">
        <f>IF(U158="zníž. prenesená",N158,0)</f>
        <v>0</v>
      </c>
      <c r="BI158" s="139">
        <f>IF(U158="nulová",N158,0)</f>
        <v>0</v>
      </c>
      <c r="BJ158" s="23" t="s">
        <v>124</v>
      </c>
      <c r="BK158" s="227">
        <f>ROUND(L158*K158,3)</f>
        <v>0</v>
      </c>
      <c r="BL158" s="23" t="s">
        <v>150</v>
      </c>
      <c r="BM158" s="23" t="s">
        <v>210</v>
      </c>
    </row>
    <row r="159" s="9" customFormat="1" ht="37.44" customHeight="1">
      <c r="B159" s="203"/>
      <c r="C159" s="204"/>
      <c r="D159" s="205" t="s">
        <v>117</v>
      </c>
      <c r="E159" s="205"/>
      <c r="F159" s="205"/>
      <c r="G159" s="205"/>
      <c r="H159" s="205"/>
      <c r="I159" s="205"/>
      <c r="J159" s="205"/>
      <c r="K159" s="205"/>
      <c r="L159" s="205"/>
      <c r="M159" s="205"/>
      <c r="N159" s="258">
        <f>BK159</f>
        <v>0</v>
      </c>
      <c r="O159" s="259"/>
      <c r="P159" s="259"/>
      <c r="Q159" s="259"/>
      <c r="R159" s="207"/>
      <c r="T159" s="208"/>
      <c r="U159" s="204"/>
      <c r="V159" s="204"/>
      <c r="W159" s="209">
        <f>W160+W165</f>
        <v>0</v>
      </c>
      <c r="X159" s="204"/>
      <c r="Y159" s="209">
        <f>Y160+Y165</f>
        <v>0.045999999999999999</v>
      </c>
      <c r="Z159" s="204"/>
      <c r="AA159" s="210">
        <f>AA160+AA165</f>
        <v>0.20000000000000001</v>
      </c>
      <c r="AR159" s="211" t="s">
        <v>124</v>
      </c>
      <c r="AT159" s="212" t="s">
        <v>79</v>
      </c>
      <c r="AU159" s="212" t="s">
        <v>80</v>
      </c>
      <c r="AY159" s="211" t="s">
        <v>145</v>
      </c>
      <c r="BK159" s="213">
        <f>BK160+BK165</f>
        <v>0</v>
      </c>
    </row>
    <row r="160" s="9" customFormat="1" ht="19.92" customHeight="1">
      <c r="B160" s="203"/>
      <c r="C160" s="204"/>
      <c r="D160" s="214" t="s">
        <v>118</v>
      </c>
      <c r="E160" s="214"/>
      <c r="F160" s="214"/>
      <c r="G160" s="214"/>
      <c r="H160" s="214"/>
      <c r="I160" s="214"/>
      <c r="J160" s="214"/>
      <c r="K160" s="214"/>
      <c r="L160" s="214"/>
      <c r="M160" s="214"/>
      <c r="N160" s="215">
        <f>BK160</f>
        <v>0</v>
      </c>
      <c r="O160" s="216"/>
      <c r="P160" s="216"/>
      <c r="Q160" s="216"/>
      <c r="R160" s="207"/>
      <c r="T160" s="208"/>
      <c r="U160" s="204"/>
      <c r="V160" s="204"/>
      <c r="W160" s="209">
        <f>SUM(W161:W164)</f>
        <v>0</v>
      </c>
      <c r="X160" s="204"/>
      <c r="Y160" s="209">
        <f>SUM(Y161:Y164)</f>
        <v>0</v>
      </c>
      <c r="Z160" s="204"/>
      <c r="AA160" s="210">
        <f>SUM(AA161:AA164)</f>
        <v>0.20000000000000001</v>
      </c>
      <c r="AR160" s="211" t="s">
        <v>124</v>
      </c>
      <c r="AT160" s="212" t="s">
        <v>79</v>
      </c>
      <c r="AU160" s="212" t="s">
        <v>88</v>
      </c>
      <c r="AY160" s="211" t="s">
        <v>145</v>
      </c>
      <c r="BK160" s="213">
        <f>SUM(BK161:BK164)</f>
        <v>0</v>
      </c>
    </row>
    <row r="161" s="1" customFormat="1" ht="25.5" customHeight="1">
      <c r="B161" s="47"/>
      <c r="C161" s="217" t="s">
        <v>211</v>
      </c>
      <c r="D161" s="217" t="s">
        <v>146</v>
      </c>
      <c r="E161" s="218" t="s">
        <v>212</v>
      </c>
      <c r="F161" s="219" t="s">
        <v>213</v>
      </c>
      <c r="G161" s="219"/>
      <c r="H161" s="219"/>
      <c r="I161" s="219"/>
      <c r="J161" s="220" t="s">
        <v>189</v>
      </c>
      <c r="K161" s="221">
        <v>8</v>
      </c>
      <c r="L161" s="222">
        <v>0</v>
      </c>
      <c r="M161" s="223"/>
      <c r="N161" s="221">
        <f>ROUND(L161*K161,3)</f>
        <v>0</v>
      </c>
      <c r="O161" s="221"/>
      <c r="P161" s="221"/>
      <c r="Q161" s="221"/>
      <c r="R161" s="49"/>
      <c r="T161" s="224" t="s">
        <v>20</v>
      </c>
      <c r="U161" s="57" t="s">
        <v>47</v>
      </c>
      <c r="V161" s="48"/>
      <c r="W161" s="225">
        <f>V161*K161</f>
        <v>0</v>
      </c>
      <c r="X161" s="225">
        <v>0</v>
      </c>
      <c r="Y161" s="225">
        <f>X161*K161</f>
        <v>0</v>
      </c>
      <c r="Z161" s="225">
        <v>0.025000000000000001</v>
      </c>
      <c r="AA161" s="226">
        <f>Z161*K161</f>
        <v>0.20000000000000001</v>
      </c>
      <c r="AR161" s="23" t="s">
        <v>214</v>
      </c>
      <c r="AT161" s="23" t="s">
        <v>146</v>
      </c>
      <c r="AU161" s="23" t="s">
        <v>124</v>
      </c>
      <c r="AY161" s="23" t="s">
        <v>145</v>
      </c>
      <c r="BE161" s="139">
        <f>IF(U161="základná",N161,0)</f>
        <v>0</v>
      </c>
      <c r="BF161" s="139">
        <f>IF(U161="znížená",N161,0)</f>
        <v>0</v>
      </c>
      <c r="BG161" s="139">
        <f>IF(U161="zákl. prenesená",N161,0)</f>
        <v>0</v>
      </c>
      <c r="BH161" s="139">
        <f>IF(U161="zníž. prenesená",N161,0)</f>
        <v>0</v>
      </c>
      <c r="BI161" s="139">
        <f>IF(U161="nulová",N161,0)</f>
        <v>0</v>
      </c>
      <c r="BJ161" s="23" t="s">
        <v>124</v>
      </c>
      <c r="BK161" s="227">
        <f>ROUND(L161*K161,3)</f>
        <v>0</v>
      </c>
      <c r="BL161" s="23" t="s">
        <v>214</v>
      </c>
      <c r="BM161" s="23" t="s">
        <v>215</v>
      </c>
    </row>
    <row r="162" s="10" customFormat="1" ht="16.5" customHeight="1">
      <c r="B162" s="228"/>
      <c r="C162" s="229"/>
      <c r="D162" s="229"/>
      <c r="E162" s="230" t="s">
        <v>20</v>
      </c>
      <c r="F162" s="231" t="s">
        <v>216</v>
      </c>
      <c r="G162" s="232"/>
      <c r="H162" s="232"/>
      <c r="I162" s="232"/>
      <c r="J162" s="229"/>
      <c r="K162" s="230" t="s">
        <v>20</v>
      </c>
      <c r="L162" s="229"/>
      <c r="M162" s="229"/>
      <c r="N162" s="229"/>
      <c r="O162" s="229"/>
      <c r="P162" s="229"/>
      <c r="Q162" s="229"/>
      <c r="R162" s="233"/>
      <c r="T162" s="234"/>
      <c r="U162" s="229"/>
      <c r="V162" s="229"/>
      <c r="W162" s="229"/>
      <c r="X162" s="229"/>
      <c r="Y162" s="229"/>
      <c r="Z162" s="229"/>
      <c r="AA162" s="235"/>
      <c r="AT162" s="236" t="s">
        <v>153</v>
      </c>
      <c r="AU162" s="236" t="s">
        <v>124</v>
      </c>
      <c r="AV162" s="10" t="s">
        <v>88</v>
      </c>
      <c r="AW162" s="10" t="s">
        <v>36</v>
      </c>
      <c r="AX162" s="10" t="s">
        <v>80</v>
      </c>
      <c r="AY162" s="236" t="s">
        <v>145</v>
      </c>
    </row>
    <row r="163" s="11" customFormat="1" ht="16.5" customHeight="1">
      <c r="B163" s="237"/>
      <c r="C163" s="238"/>
      <c r="D163" s="238"/>
      <c r="E163" s="239" t="s">
        <v>20</v>
      </c>
      <c r="F163" s="240" t="s">
        <v>191</v>
      </c>
      <c r="G163" s="238"/>
      <c r="H163" s="238"/>
      <c r="I163" s="238"/>
      <c r="J163" s="238"/>
      <c r="K163" s="241">
        <v>8</v>
      </c>
      <c r="L163" s="238"/>
      <c r="M163" s="238"/>
      <c r="N163" s="238"/>
      <c r="O163" s="238"/>
      <c r="P163" s="238"/>
      <c r="Q163" s="238"/>
      <c r="R163" s="242"/>
      <c r="T163" s="243"/>
      <c r="U163" s="238"/>
      <c r="V163" s="238"/>
      <c r="W163" s="238"/>
      <c r="X163" s="238"/>
      <c r="Y163" s="238"/>
      <c r="Z163" s="238"/>
      <c r="AA163" s="244"/>
      <c r="AT163" s="245" t="s">
        <v>153</v>
      </c>
      <c r="AU163" s="245" t="s">
        <v>124</v>
      </c>
      <c r="AV163" s="11" t="s">
        <v>124</v>
      </c>
      <c r="AW163" s="11" t="s">
        <v>36</v>
      </c>
      <c r="AX163" s="11" t="s">
        <v>80</v>
      </c>
      <c r="AY163" s="245" t="s">
        <v>145</v>
      </c>
    </row>
    <row r="164" s="12" customFormat="1" ht="16.5" customHeight="1">
      <c r="B164" s="246"/>
      <c r="C164" s="247"/>
      <c r="D164" s="247"/>
      <c r="E164" s="248" t="s">
        <v>20</v>
      </c>
      <c r="F164" s="249" t="s">
        <v>155</v>
      </c>
      <c r="G164" s="247"/>
      <c r="H164" s="247"/>
      <c r="I164" s="247"/>
      <c r="J164" s="247"/>
      <c r="K164" s="250">
        <v>8</v>
      </c>
      <c r="L164" s="247"/>
      <c r="M164" s="247"/>
      <c r="N164" s="247"/>
      <c r="O164" s="247"/>
      <c r="P164" s="247"/>
      <c r="Q164" s="247"/>
      <c r="R164" s="251"/>
      <c r="T164" s="252"/>
      <c r="U164" s="247"/>
      <c r="V164" s="247"/>
      <c r="W164" s="247"/>
      <c r="X164" s="247"/>
      <c r="Y164" s="247"/>
      <c r="Z164" s="247"/>
      <c r="AA164" s="253"/>
      <c r="AT164" s="254" t="s">
        <v>153</v>
      </c>
      <c r="AU164" s="254" t="s">
        <v>124</v>
      </c>
      <c r="AV164" s="12" t="s">
        <v>150</v>
      </c>
      <c r="AW164" s="12" t="s">
        <v>36</v>
      </c>
      <c r="AX164" s="12" t="s">
        <v>88</v>
      </c>
      <c r="AY164" s="254" t="s">
        <v>145</v>
      </c>
    </row>
    <row r="165" s="9" customFormat="1" ht="29.88" customHeight="1">
      <c r="B165" s="203"/>
      <c r="C165" s="204"/>
      <c r="D165" s="214" t="s">
        <v>119</v>
      </c>
      <c r="E165" s="214"/>
      <c r="F165" s="214"/>
      <c r="G165" s="214"/>
      <c r="H165" s="214"/>
      <c r="I165" s="214"/>
      <c r="J165" s="214"/>
      <c r="K165" s="214"/>
      <c r="L165" s="214"/>
      <c r="M165" s="214"/>
      <c r="N165" s="215">
        <f>BK165</f>
        <v>0</v>
      </c>
      <c r="O165" s="216"/>
      <c r="P165" s="216"/>
      <c r="Q165" s="216"/>
      <c r="R165" s="207"/>
      <c r="T165" s="208"/>
      <c r="U165" s="204"/>
      <c r="V165" s="204"/>
      <c r="W165" s="209">
        <f>SUM(W166:W168)</f>
        <v>0</v>
      </c>
      <c r="X165" s="204"/>
      <c r="Y165" s="209">
        <f>SUM(Y166:Y168)</f>
        <v>0.045999999999999999</v>
      </c>
      <c r="Z165" s="204"/>
      <c r="AA165" s="210">
        <f>SUM(AA166:AA168)</f>
        <v>0</v>
      </c>
      <c r="AR165" s="211" t="s">
        <v>124</v>
      </c>
      <c r="AT165" s="212" t="s">
        <v>79</v>
      </c>
      <c r="AU165" s="212" t="s">
        <v>88</v>
      </c>
      <c r="AY165" s="211" t="s">
        <v>145</v>
      </c>
      <c r="BK165" s="213">
        <f>SUM(BK166:BK168)</f>
        <v>0</v>
      </c>
    </row>
    <row r="166" s="1" customFormat="1" ht="25.5" customHeight="1">
      <c r="B166" s="47"/>
      <c r="C166" s="217" t="s">
        <v>217</v>
      </c>
      <c r="D166" s="217" t="s">
        <v>146</v>
      </c>
      <c r="E166" s="218" t="s">
        <v>218</v>
      </c>
      <c r="F166" s="219" t="s">
        <v>219</v>
      </c>
      <c r="G166" s="219"/>
      <c r="H166" s="219"/>
      <c r="I166" s="219"/>
      <c r="J166" s="220" t="s">
        <v>220</v>
      </c>
      <c r="K166" s="221">
        <v>2</v>
      </c>
      <c r="L166" s="222">
        <v>0</v>
      </c>
      <c r="M166" s="223"/>
      <c r="N166" s="221">
        <f>ROUND(L166*K166,3)</f>
        <v>0</v>
      </c>
      <c r="O166" s="221"/>
      <c r="P166" s="221"/>
      <c r="Q166" s="221"/>
      <c r="R166" s="49"/>
      <c r="T166" s="224" t="s">
        <v>20</v>
      </c>
      <c r="U166" s="57" t="s">
        <v>47</v>
      </c>
      <c r="V166" s="48"/>
      <c r="W166" s="225">
        <f>V166*K166</f>
        <v>0</v>
      </c>
      <c r="X166" s="225">
        <v>0</v>
      </c>
      <c r="Y166" s="225">
        <f>X166*K166</f>
        <v>0</v>
      </c>
      <c r="Z166" s="225">
        <v>0</v>
      </c>
      <c r="AA166" s="226">
        <f>Z166*K166</f>
        <v>0</v>
      </c>
      <c r="AR166" s="23" t="s">
        <v>214</v>
      </c>
      <c r="AT166" s="23" t="s">
        <v>146</v>
      </c>
      <c r="AU166" s="23" t="s">
        <v>124</v>
      </c>
      <c r="AY166" s="23" t="s">
        <v>145</v>
      </c>
      <c r="BE166" s="139">
        <f>IF(U166="základná",N166,0)</f>
        <v>0</v>
      </c>
      <c r="BF166" s="139">
        <f>IF(U166="znížená",N166,0)</f>
        <v>0</v>
      </c>
      <c r="BG166" s="139">
        <f>IF(U166="zákl. prenesená",N166,0)</f>
        <v>0</v>
      </c>
      <c r="BH166" s="139">
        <f>IF(U166="zníž. prenesená",N166,0)</f>
        <v>0</v>
      </c>
      <c r="BI166" s="139">
        <f>IF(U166="nulová",N166,0)</f>
        <v>0</v>
      </c>
      <c r="BJ166" s="23" t="s">
        <v>124</v>
      </c>
      <c r="BK166" s="227">
        <f>ROUND(L166*K166,3)</f>
        <v>0</v>
      </c>
      <c r="BL166" s="23" t="s">
        <v>214</v>
      </c>
      <c r="BM166" s="23" t="s">
        <v>221</v>
      </c>
    </row>
    <row r="167" s="1" customFormat="1" ht="38.25" customHeight="1">
      <c r="B167" s="47"/>
      <c r="C167" s="260" t="s">
        <v>222</v>
      </c>
      <c r="D167" s="260" t="s">
        <v>223</v>
      </c>
      <c r="E167" s="261" t="s">
        <v>224</v>
      </c>
      <c r="F167" s="262" t="s">
        <v>225</v>
      </c>
      <c r="G167" s="262"/>
      <c r="H167" s="262"/>
      <c r="I167" s="262"/>
      <c r="J167" s="263" t="s">
        <v>220</v>
      </c>
      <c r="K167" s="264">
        <v>2</v>
      </c>
      <c r="L167" s="265">
        <v>0</v>
      </c>
      <c r="M167" s="266"/>
      <c r="N167" s="264">
        <f>ROUND(L167*K167,3)</f>
        <v>0</v>
      </c>
      <c r="O167" s="221"/>
      <c r="P167" s="221"/>
      <c r="Q167" s="221"/>
      <c r="R167" s="49"/>
      <c r="T167" s="224" t="s">
        <v>20</v>
      </c>
      <c r="U167" s="57" t="s">
        <v>47</v>
      </c>
      <c r="V167" s="48"/>
      <c r="W167" s="225">
        <f>V167*K167</f>
        <v>0</v>
      </c>
      <c r="X167" s="225">
        <v>0.023</v>
      </c>
      <c r="Y167" s="225">
        <f>X167*K167</f>
        <v>0.045999999999999999</v>
      </c>
      <c r="Z167" s="225">
        <v>0</v>
      </c>
      <c r="AA167" s="226">
        <f>Z167*K167</f>
        <v>0</v>
      </c>
      <c r="AR167" s="23" t="s">
        <v>226</v>
      </c>
      <c r="AT167" s="23" t="s">
        <v>223</v>
      </c>
      <c r="AU167" s="23" t="s">
        <v>124</v>
      </c>
      <c r="AY167" s="23" t="s">
        <v>145</v>
      </c>
      <c r="BE167" s="139">
        <f>IF(U167="základná",N167,0)</f>
        <v>0</v>
      </c>
      <c r="BF167" s="139">
        <f>IF(U167="znížená",N167,0)</f>
        <v>0</v>
      </c>
      <c r="BG167" s="139">
        <f>IF(U167="zákl. prenesená",N167,0)</f>
        <v>0</v>
      </c>
      <c r="BH167" s="139">
        <f>IF(U167="zníž. prenesená",N167,0)</f>
        <v>0</v>
      </c>
      <c r="BI167" s="139">
        <f>IF(U167="nulová",N167,0)</f>
        <v>0</v>
      </c>
      <c r="BJ167" s="23" t="s">
        <v>124</v>
      </c>
      <c r="BK167" s="227">
        <f>ROUND(L167*K167,3)</f>
        <v>0</v>
      </c>
      <c r="BL167" s="23" t="s">
        <v>214</v>
      </c>
      <c r="BM167" s="23" t="s">
        <v>227</v>
      </c>
    </row>
    <row r="168" s="1" customFormat="1" ht="25.5" customHeight="1">
      <c r="B168" s="47"/>
      <c r="C168" s="217" t="s">
        <v>214</v>
      </c>
      <c r="D168" s="217" t="s">
        <v>146</v>
      </c>
      <c r="E168" s="218" t="s">
        <v>228</v>
      </c>
      <c r="F168" s="219" t="s">
        <v>229</v>
      </c>
      <c r="G168" s="219"/>
      <c r="H168" s="219"/>
      <c r="I168" s="219"/>
      <c r="J168" s="220" t="s">
        <v>230</v>
      </c>
      <c r="K168" s="222">
        <v>0</v>
      </c>
      <c r="L168" s="222">
        <v>0</v>
      </c>
      <c r="M168" s="223"/>
      <c r="N168" s="221">
        <f>ROUND(L168*K168,3)</f>
        <v>0</v>
      </c>
      <c r="O168" s="221"/>
      <c r="P168" s="221"/>
      <c r="Q168" s="221"/>
      <c r="R168" s="49"/>
      <c r="T168" s="224" t="s">
        <v>20</v>
      </c>
      <c r="U168" s="57" t="s">
        <v>47</v>
      </c>
      <c r="V168" s="48"/>
      <c r="W168" s="225">
        <f>V168*K168</f>
        <v>0</v>
      </c>
      <c r="X168" s="225">
        <v>0</v>
      </c>
      <c r="Y168" s="225">
        <f>X168*K168</f>
        <v>0</v>
      </c>
      <c r="Z168" s="225">
        <v>0</v>
      </c>
      <c r="AA168" s="226">
        <f>Z168*K168</f>
        <v>0</v>
      </c>
      <c r="AR168" s="23" t="s">
        <v>214</v>
      </c>
      <c r="AT168" s="23" t="s">
        <v>146</v>
      </c>
      <c r="AU168" s="23" t="s">
        <v>124</v>
      </c>
      <c r="AY168" s="23" t="s">
        <v>145</v>
      </c>
      <c r="BE168" s="139">
        <f>IF(U168="základná",N168,0)</f>
        <v>0</v>
      </c>
      <c r="BF168" s="139">
        <f>IF(U168="znížená",N168,0)</f>
        <v>0</v>
      </c>
      <c r="BG168" s="139">
        <f>IF(U168="zákl. prenesená",N168,0)</f>
        <v>0</v>
      </c>
      <c r="BH168" s="139">
        <f>IF(U168="zníž. prenesená",N168,0)</f>
        <v>0</v>
      </c>
      <c r="BI168" s="139">
        <f>IF(U168="nulová",N168,0)</f>
        <v>0</v>
      </c>
      <c r="BJ168" s="23" t="s">
        <v>124</v>
      </c>
      <c r="BK168" s="227">
        <f>ROUND(L168*K168,3)</f>
        <v>0</v>
      </c>
      <c r="BL168" s="23" t="s">
        <v>214</v>
      </c>
      <c r="BM168" s="23" t="s">
        <v>231</v>
      </c>
    </row>
    <row r="169" s="1" customFormat="1" ht="49.92" customHeight="1">
      <c r="B169" s="47"/>
      <c r="C169" s="48"/>
      <c r="D169" s="205" t="s">
        <v>232</v>
      </c>
      <c r="E169" s="48"/>
      <c r="F169" s="48"/>
      <c r="G169" s="48"/>
      <c r="H169" s="48"/>
      <c r="I169" s="48"/>
      <c r="J169" s="48"/>
      <c r="K169" s="48"/>
      <c r="L169" s="48"/>
      <c r="M169" s="48"/>
      <c r="N169" s="267">
        <f>BK169</f>
        <v>0</v>
      </c>
      <c r="O169" s="268"/>
      <c r="P169" s="268"/>
      <c r="Q169" s="268"/>
      <c r="R169" s="49"/>
      <c r="T169" s="187"/>
      <c r="U169" s="48"/>
      <c r="V169" s="48"/>
      <c r="W169" s="48"/>
      <c r="X169" s="48"/>
      <c r="Y169" s="48"/>
      <c r="Z169" s="48"/>
      <c r="AA169" s="101"/>
      <c r="AT169" s="23" t="s">
        <v>79</v>
      </c>
      <c r="AU169" s="23" t="s">
        <v>80</v>
      </c>
      <c r="AY169" s="23" t="s">
        <v>233</v>
      </c>
      <c r="BK169" s="227">
        <f>SUM(BK170:BK174)</f>
        <v>0</v>
      </c>
    </row>
    <row r="170" s="1" customFormat="1" ht="22.32" customHeight="1">
      <c r="B170" s="47"/>
      <c r="C170" s="269" t="s">
        <v>20</v>
      </c>
      <c r="D170" s="269" t="s">
        <v>146</v>
      </c>
      <c r="E170" s="270" t="s">
        <v>20</v>
      </c>
      <c r="F170" s="271" t="s">
        <v>20</v>
      </c>
      <c r="G170" s="271"/>
      <c r="H170" s="271"/>
      <c r="I170" s="271"/>
      <c r="J170" s="272" t="s">
        <v>20</v>
      </c>
      <c r="K170" s="222"/>
      <c r="L170" s="222"/>
      <c r="M170" s="221"/>
      <c r="N170" s="221">
        <f>BK170</f>
        <v>0</v>
      </c>
      <c r="O170" s="221"/>
      <c r="P170" s="221"/>
      <c r="Q170" s="221"/>
      <c r="R170" s="49"/>
      <c r="T170" s="224" t="s">
        <v>20</v>
      </c>
      <c r="U170" s="273" t="s">
        <v>47</v>
      </c>
      <c r="V170" s="48"/>
      <c r="W170" s="48"/>
      <c r="X170" s="48"/>
      <c r="Y170" s="48"/>
      <c r="Z170" s="48"/>
      <c r="AA170" s="101"/>
      <c r="AT170" s="23" t="s">
        <v>233</v>
      </c>
      <c r="AU170" s="23" t="s">
        <v>88</v>
      </c>
      <c r="AY170" s="23" t="s">
        <v>233</v>
      </c>
      <c r="BE170" s="139">
        <f>IF(U170="základná",N170,0)</f>
        <v>0</v>
      </c>
      <c r="BF170" s="139">
        <f>IF(U170="znížená",N170,0)</f>
        <v>0</v>
      </c>
      <c r="BG170" s="139">
        <f>IF(U170="zákl. prenesená",N170,0)</f>
        <v>0</v>
      </c>
      <c r="BH170" s="139">
        <f>IF(U170="zníž. prenesená",N170,0)</f>
        <v>0</v>
      </c>
      <c r="BI170" s="139">
        <f>IF(U170="nulová",N170,0)</f>
        <v>0</v>
      </c>
      <c r="BJ170" s="23" t="s">
        <v>124</v>
      </c>
      <c r="BK170" s="227">
        <f>L170*K170</f>
        <v>0</v>
      </c>
    </row>
    <row r="171" s="1" customFormat="1" ht="22.32" customHeight="1">
      <c r="B171" s="47"/>
      <c r="C171" s="269" t="s">
        <v>20</v>
      </c>
      <c r="D171" s="269" t="s">
        <v>146</v>
      </c>
      <c r="E171" s="270" t="s">
        <v>20</v>
      </c>
      <c r="F171" s="271" t="s">
        <v>20</v>
      </c>
      <c r="G171" s="271"/>
      <c r="H171" s="271"/>
      <c r="I171" s="271"/>
      <c r="J171" s="272" t="s">
        <v>20</v>
      </c>
      <c r="K171" s="222"/>
      <c r="L171" s="222"/>
      <c r="M171" s="221"/>
      <c r="N171" s="221">
        <f>BK171</f>
        <v>0</v>
      </c>
      <c r="O171" s="221"/>
      <c r="P171" s="221"/>
      <c r="Q171" s="221"/>
      <c r="R171" s="49"/>
      <c r="T171" s="224" t="s">
        <v>20</v>
      </c>
      <c r="U171" s="273" t="s">
        <v>47</v>
      </c>
      <c r="V171" s="48"/>
      <c r="W171" s="48"/>
      <c r="X171" s="48"/>
      <c r="Y171" s="48"/>
      <c r="Z171" s="48"/>
      <c r="AA171" s="101"/>
      <c r="AT171" s="23" t="s">
        <v>233</v>
      </c>
      <c r="AU171" s="23" t="s">
        <v>88</v>
      </c>
      <c r="AY171" s="23" t="s">
        <v>233</v>
      </c>
      <c r="BE171" s="139">
        <f>IF(U171="základná",N171,0)</f>
        <v>0</v>
      </c>
      <c r="BF171" s="139">
        <f>IF(U171="znížená",N171,0)</f>
        <v>0</v>
      </c>
      <c r="BG171" s="139">
        <f>IF(U171="zákl. prenesená",N171,0)</f>
        <v>0</v>
      </c>
      <c r="BH171" s="139">
        <f>IF(U171="zníž. prenesená",N171,0)</f>
        <v>0</v>
      </c>
      <c r="BI171" s="139">
        <f>IF(U171="nulová",N171,0)</f>
        <v>0</v>
      </c>
      <c r="BJ171" s="23" t="s">
        <v>124</v>
      </c>
      <c r="BK171" s="227">
        <f>L171*K171</f>
        <v>0</v>
      </c>
    </row>
    <row r="172" s="1" customFormat="1" ht="22.32" customHeight="1">
      <c r="B172" s="47"/>
      <c r="C172" s="269" t="s">
        <v>20</v>
      </c>
      <c r="D172" s="269" t="s">
        <v>146</v>
      </c>
      <c r="E172" s="270" t="s">
        <v>20</v>
      </c>
      <c r="F172" s="271" t="s">
        <v>20</v>
      </c>
      <c r="G172" s="271"/>
      <c r="H172" s="271"/>
      <c r="I172" s="271"/>
      <c r="J172" s="272" t="s">
        <v>20</v>
      </c>
      <c r="K172" s="222"/>
      <c r="L172" s="222"/>
      <c r="M172" s="221"/>
      <c r="N172" s="221">
        <f>BK172</f>
        <v>0</v>
      </c>
      <c r="O172" s="221"/>
      <c r="P172" s="221"/>
      <c r="Q172" s="221"/>
      <c r="R172" s="49"/>
      <c r="T172" s="224" t="s">
        <v>20</v>
      </c>
      <c r="U172" s="273" t="s">
        <v>47</v>
      </c>
      <c r="V172" s="48"/>
      <c r="W172" s="48"/>
      <c r="X172" s="48"/>
      <c r="Y172" s="48"/>
      <c r="Z172" s="48"/>
      <c r="AA172" s="101"/>
      <c r="AT172" s="23" t="s">
        <v>233</v>
      </c>
      <c r="AU172" s="23" t="s">
        <v>88</v>
      </c>
      <c r="AY172" s="23" t="s">
        <v>233</v>
      </c>
      <c r="BE172" s="139">
        <f>IF(U172="základná",N172,0)</f>
        <v>0</v>
      </c>
      <c r="BF172" s="139">
        <f>IF(U172="znížená",N172,0)</f>
        <v>0</v>
      </c>
      <c r="BG172" s="139">
        <f>IF(U172="zákl. prenesená",N172,0)</f>
        <v>0</v>
      </c>
      <c r="BH172" s="139">
        <f>IF(U172="zníž. prenesená",N172,0)</f>
        <v>0</v>
      </c>
      <c r="BI172" s="139">
        <f>IF(U172="nulová",N172,0)</f>
        <v>0</v>
      </c>
      <c r="BJ172" s="23" t="s">
        <v>124</v>
      </c>
      <c r="BK172" s="227">
        <f>L172*K172</f>
        <v>0</v>
      </c>
    </row>
    <row r="173" s="1" customFormat="1" ht="22.32" customHeight="1">
      <c r="B173" s="47"/>
      <c r="C173" s="269" t="s">
        <v>20</v>
      </c>
      <c r="D173" s="269" t="s">
        <v>146</v>
      </c>
      <c r="E173" s="270" t="s">
        <v>20</v>
      </c>
      <c r="F173" s="271" t="s">
        <v>20</v>
      </c>
      <c r="G173" s="271"/>
      <c r="H173" s="271"/>
      <c r="I173" s="271"/>
      <c r="J173" s="272" t="s">
        <v>20</v>
      </c>
      <c r="K173" s="222"/>
      <c r="L173" s="222"/>
      <c r="M173" s="221"/>
      <c r="N173" s="221">
        <f>BK173</f>
        <v>0</v>
      </c>
      <c r="O173" s="221"/>
      <c r="P173" s="221"/>
      <c r="Q173" s="221"/>
      <c r="R173" s="49"/>
      <c r="T173" s="224" t="s">
        <v>20</v>
      </c>
      <c r="U173" s="273" t="s">
        <v>47</v>
      </c>
      <c r="V173" s="48"/>
      <c r="W173" s="48"/>
      <c r="X173" s="48"/>
      <c r="Y173" s="48"/>
      <c r="Z173" s="48"/>
      <c r="AA173" s="101"/>
      <c r="AT173" s="23" t="s">
        <v>233</v>
      </c>
      <c r="AU173" s="23" t="s">
        <v>88</v>
      </c>
      <c r="AY173" s="23" t="s">
        <v>233</v>
      </c>
      <c r="BE173" s="139">
        <f>IF(U173="základná",N173,0)</f>
        <v>0</v>
      </c>
      <c r="BF173" s="139">
        <f>IF(U173="znížená",N173,0)</f>
        <v>0</v>
      </c>
      <c r="BG173" s="139">
        <f>IF(U173="zákl. prenesená",N173,0)</f>
        <v>0</v>
      </c>
      <c r="BH173" s="139">
        <f>IF(U173="zníž. prenesená",N173,0)</f>
        <v>0</v>
      </c>
      <c r="BI173" s="139">
        <f>IF(U173="nulová",N173,0)</f>
        <v>0</v>
      </c>
      <c r="BJ173" s="23" t="s">
        <v>124</v>
      </c>
      <c r="BK173" s="227">
        <f>L173*K173</f>
        <v>0</v>
      </c>
    </row>
    <row r="174" s="1" customFormat="1" ht="22.32" customHeight="1">
      <c r="B174" s="47"/>
      <c r="C174" s="269" t="s">
        <v>20</v>
      </c>
      <c r="D174" s="269" t="s">
        <v>146</v>
      </c>
      <c r="E174" s="270" t="s">
        <v>20</v>
      </c>
      <c r="F174" s="271" t="s">
        <v>20</v>
      </c>
      <c r="G174" s="271"/>
      <c r="H174" s="271"/>
      <c r="I174" s="271"/>
      <c r="J174" s="272" t="s">
        <v>20</v>
      </c>
      <c r="K174" s="222"/>
      <c r="L174" s="222"/>
      <c r="M174" s="221"/>
      <c r="N174" s="221">
        <f>BK174</f>
        <v>0</v>
      </c>
      <c r="O174" s="221"/>
      <c r="P174" s="221"/>
      <c r="Q174" s="221"/>
      <c r="R174" s="49"/>
      <c r="T174" s="224" t="s">
        <v>20</v>
      </c>
      <c r="U174" s="273" t="s">
        <v>47</v>
      </c>
      <c r="V174" s="73"/>
      <c r="W174" s="73"/>
      <c r="X174" s="73"/>
      <c r="Y174" s="73"/>
      <c r="Z174" s="73"/>
      <c r="AA174" s="75"/>
      <c r="AT174" s="23" t="s">
        <v>233</v>
      </c>
      <c r="AU174" s="23" t="s">
        <v>88</v>
      </c>
      <c r="AY174" s="23" t="s">
        <v>233</v>
      </c>
      <c r="BE174" s="139">
        <f>IF(U174="základná",N174,0)</f>
        <v>0</v>
      </c>
      <c r="BF174" s="139">
        <f>IF(U174="znížená",N174,0)</f>
        <v>0</v>
      </c>
      <c r="BG174" s="139">
        <f>IF(U174="zákl. prenesená",N174,0)</f>
        <v>0</v>
      </c>
      <c r="BH174" s="139">
        <f>IF(U174="zníž. prenesená",N174,0)</f>
        <v>0</v>
      </c>
      <c r="BI174" s="139">
        <f>IF(U174="nulová",N174,0)</f>
        <v>0</v>
      </c>
      <c r="BJ174" s="23" t="s">
        <v>124</v>
      </c>
      <c r="BK174" s="227">
        <f>L174*K174</f>
        <v>0</v>
      </c>
    </row>
    <row r="175" s="1" customFormat="1" ht="6.96" customHeight="1">
      <c r="B175" s="76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8"/>
    </row>
  </sheetData>
  <sheetProtection sheet="1" formatColumns="0" formatRows="0" objects="1" scenarios="1" spinCount="10" saltValue="JuAQrys4CYH0bf1oeiy9lCtMAa9HJVc5WlLtaiMh3ZDzzCp7ZHWBCyEIJonua4FUrHVftYikSGfhtEoBx3Viig==" hashValue="Tfwf7CM9MFsEVBqt1vax9Gxg0mlAXkYh7vImOioTk3huP3k7fYW3OAn2BdfXOtSBC0Qam2xGuBrrz/NIM5oAFQ==" algorithmName="SHA-512" password="CC35"/>
  <mergeCells count="164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104:Q104"/>
    <mergeCell ref="L106:Q106"/>
    <mergeCell ref="C112:Q112"/>
    <mergeCell ref="F114:P114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F127:I127"/>
    <mergeCell ref="F128:I128"/>
    <mergeCell ref="F129:I129"/>
    <mergeCell ref="F130:I130"/>
    <mergeCell ref="L130:M130"/>
    <mergeCell ref="N130:Q130"/>
    <mergeCell ref="F131:I131"/>
    <mergeCell ref="F132:I132"/>
    <mergeCell ref="F133:I133"/>
    <mergeCell ref="F134:I134"/>
    <mergeCell ref="F135:I135"/>
    <mergeCell ref="F137:I137"/>
    <mergeCell ref="L137:M137"/>
    <mergeCell ref="N137:Q137"/>
    <mergeCell ref="F138:I138"/>
    <mergeCell ref="F139:I139"/>
    <mergeCell ref="F140:I140"/>
    <mergeCell ref="F141:I141"/>
    <mergeCell ref="L141:M141"/>
    <mergeCell ref="N141:Q141"/>
    <mergeCell ref="F142:I142"/>
    <mergeCell ref="F143:I143"/>
    <mergeCell ref="F144:I144"/>
    <mergeCell ref="F146:I146"/>
    <mergeCell ref="L146:M146"/>
    <mergeCell ref="N146:Q146"/>
    <mergeCell ref="F147:I147"/>
    <mergeCell ref="F148:I148"/>
    <mergeCell ref="F149:I149"/>
    <mergeCell ref="F150:I150"/>
    <mergeCell ref="L150:M150"/>
    <mergeCell ref="N150:Q150"/>
    <mergeCell ref="F151:I151"/>
    <mergeCell ref="F152:I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61:I161"/>
    <mergeCell ref="L161:M161"/>
    <mergeCell ref="N161:Q161"/>
    <mergeCell ref="F162:I162"/>
    <mergeCell ref="F163:I163"/>
    <mergeCell ref="F164:I164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N123:Q123"/>
    <mergeCell ref="N124:Q124"/>
    <mergeCell ref="N125:Q125"/>
    <mergeCell ref="N136:Q136"/>
    <mergeCell ref="N145:Q145"/>
    <mergeCell ref="N159:Q159"/>
    <mergeCell ref="N160:Q160"/>
    <mergeCell ref="N165:Q165"/>
    <mergeCell ref="N169:Q169"/>
    <mergeCell ref="H1:K1"/>
    <mergeCell ref="S2:AC2"/>
  </mergeCells>
  <dataValidations count="2">
    <dataValidation type="list" allowBlank="1" showInputMessage="1" showErrorMessage="1" error="Povolené sú hodnoty K, M." sqref="D170:D175">
      <formula1>"K, M"</formula1>
    </dataValidation>
    <dataValidation type="list" allowBlank="1" showInputMessage="1" showErrorMessage="1" error="Povolené sú hodnoty základná, znížená, nulová." sqref="U170:U175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2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dubiel</dc:creator>
  <cp:lastModifiedBy>dubiel</cp:lastModifiedBy>
  <dcterms:created xsi:type="dcterms:W3CDTF">2017-09-19T08:41:42Z</dcterms:created>
  <dcterms:modified xsi:type="dcterms:W3CDTF">2017-09-19T08:41:43Z</dcterms:modified>
</cp:coreProperties>
</file>