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570" firstSheet="1" activeTab="1"/>
  </bookViews>
  <sheets>
    <sheet name="Rekapitulácia stavby" sheetId="1" state="veryHidden" r:id="rId1"/>
    <sheet name="04 - Vlastná stavba" sheetId="2" r:id="rId2"/>
  </sheets>
  <definedNames>
    <definedName name="_xlnm._FilterDatabase" localSheetId="1" hidden="1">'04 - Vlastná stavba'!$C$125:$K$197</definedName>
    <definedName name="_xlnm.Print_Titles" localSheetId="1">'04 - Vlastná stavba'!$125:$125</definedName>
    <definedName name="_xlnm.Print_Titles" localSheetId="0">'Rekapitulácia stavby'!$92:$92</definedName>
    <definedName name="_xlnm.Print_Area" localSheetId="1">'04 - Vlastná stavba'!$C$4:$J$76,'04 - Vlastná stavba'!$C$113:$K$197</definedName>
    <definedName name="_xlnm.Print_Area" localSheetId="0">'Rekapitulácia stavby'!$D$4:$AO$76,'Rekapitulácia stavby'!$C$82:$AQ$96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/>
  <c r="J36"/>
  <c r="AY95" i="1"/>
  <c r="J35" i="2"/>
  <c r="AX95" i="1"/>
  <c r="BI197" i="2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BK192" s="1"/>
  <c r="J195"/>
  <c r="BF195"/>
  <c r="BI194"/>
  <c r="BH194"/>
  <c r="BG194"/>
  <c r="BE194"/>
  <c r="T194"/>
  <c r="T192" s="1"/>
  <c r="T191" s="1"/>
  <c r="R194"/>
  <c r="P194"/>
  <c r="BK194"/>
  <c r="J194"/>
  <c r="BF194"/>
  <c r="BI193"/>
  <c r="BH193"/>
  <c r="BG193"/>
  <c r="BE193"/>
  <c r="T193"/>
  <c r="R193"/>
  <c r="R192" s="1"/>
  <c r="R191" s="1"/>
  <c r="P193"/>
  <c r="P192"/>
  <c r="P191" s="1"/>
  <c r="BK193"/>
  <c r="J193"/>
  <c r="BF193"/>
  <c r="BI190"/>
  <c r="BH190"/>
  <c r="BG190"/>
  <c r="BE190"/>
  <c r="T190"/>
  <c r="T189"/>
  <c r="R190"/>
  <c r="R189"/>
  <c r="P190"/>
  <c r="P189"/>
  <c r="BK190"/>
  <c r="BK189"/>
  <c r="J189"/>
  <c r="J104" s="1"/>
  <c r="J190"/>
  <c r="BF190" s="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R175" s="1"/>
  <c r="P178"/>
  <c r="BK178"/>
  <c r="J178"/>
  <c r="BF178"/>
  <c r="BI177"/>
  <c r="BH177"/>
  <c r="BG177"/>
  <c r="BE177"/>
  <c r="T177"/>
  <c r="R177"/>
  <c r="P177"/>
  <c r="BK177"/>
  <c r="BK175" s="1"/>
  <c r="J175" s="1"/>
  <c r="J103" s="1"/>
  <c r="J177"/>
  <c r="BF177"/>
  <c r="BI176"/>
  <c r="BH176"/>
  <c r="BG176"/>
  <c r="BE176"/>
  <c r="T176"/>
  <c r="T175"/>
  <c r="R176"/>
  <c r="P176"/>
  <c r="P175"/>
  <c r="BK176"/>
  <c r="J176"/>
  <c r="BF176" s="1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R167" s="1"/>
  <c r="P170"/>
  <c r="BK170"/>
  <c r="J170"/>
  <c r="BF170"/>
  <c r="BI169"/>
  <c r="BH169"/>
  <c r="BG169"/>
  <c r="BE169"/>
  <c r="T169"/>
  <c r="R169"/>
  <c r="P169"/>
  <c r="BK169"/>
  <c r="BK167" s="1"/>
  <c r="J167" s="1"/>
  <c r="J102" s="1"/>
  <c r="J169"/>
  <c r="BF169"/>
  <c r="BI168"/>
  <c r="BH168"/>
  <c r="BG168"/>
  <c r="BE168"/>
  <c r="T168"/>
  <c r="T167"/>
  <c r="R168"/>
  <c r="P168"/>
  <c r="P167"/>
  <c r="BK168"/>
  <c r="J168"/>
  <c r="BF168" s="1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R159" s="1"/>
  <c r="P162"/>
  <c r="BK162"/>
  <c r="J162"/>
  <c r="BF162"/>
  <c r="BI161"/>
  <c r="BH161"/>
  <c r="BG161"/>
  <c r="BE161"/>
  <c r="T161"/>
  <c r="R161"/>
  <c r="P161"/>
  <c r="BK161"/>
  <c r="BK159" s="1"/>
  <c r="J159" s="1"/>
  <c r="J101" s="1"/>
  <c r="J161"/>
  <c r="BF161"/>
  <c r="BI160"/>
  <c r="BH160"/>
  <c r="BG160"/>
  <c r="BE160"/>
  <c r="T160"/>
  <c r="T159"/>
  <c r="R160"/>
  <c r="P160"/>
  <c r="P159"/>
  <c r="BK160"/>
  <c r="J160"/>
  <c r="BF160" s="1"/>
  <c r="BI158"/>
  <c r="BH158"/>
  <c r="BG158"/>
  <c r="BE158"/>
  <c r="T158"/>
  <c r="R158"/>
  <c r="R155" s="1"/>
  <c r="P158"/>
  <c r="BK158"/>
  <c r="J158"/>
  <c r="BF158"/>
  <c r="BI157"/>
  <c r="BH157"/>
  <c r="BG157"/>
  <c r="BE157"/>
  <c r="T157"/>
  <c r="R157"/>
  <c r="P157"/>
  <c r="BK157"/>
  <c r="BK155" s="1"/>
  <c r="J155" s="1"/>
  <c r="J100" s="1"/>
  <c r="J157"/>
  <c r="BF157"/>
  <c r="BI156"/>
  <c r="BH156"/>
  <c r="BG156"/>
  <c r="BE156"/>
  <c r="T156"/>
  <c r="T155"/>
  <c r="R156"/>
  <c r="P156"/>
  <c r="P155"/>
  <c r="BK156"/>
  <c r="J156"/>
  <c r="BF156" s="1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R145" s="1"/>
  <c r="P148"/>
  <c r="BK148"/>
  <c r="J148"/>
  <c r="BF148"/>
  <c r="BI147"/>
  <c r="BH147"/>
  <c r="BG147"/>
  <c r="BE147"/>
  <c r="T147"/>
  <c r="R147"/>
  <c r="P147"/>
  <c r="BK147"/>
  <c r="BK145" s="1"/>
  <c r="J145" s="1"/>
  <c r="J99" s="1"/>
  <c r="J147"/>
  <c r="BF147"/>
  <c r="BI146"/>
  <c r="BH146"/>
  <c r="BG146"/>
  <c r="BE146"/>
  <c r="T146"/>
  <c r="T145"/>
  <c r="R146"/>
  <c r="P146"/>
  <c r="P145"/>
  <c r="BK146"/>
  <c r="J146"/>
  <c r="BF146" s="1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J33" s="1"/>
  <c r="AV95" i="1" s="1"/>
  <c r="T131" i="2"/>
  <c r="R131"/>
  <c r="P131"/>
  <c r="BK131"/>
  <c r="J131"/>
  <c r="BF131"/>
  <c r="BI130"/>
  <c r="F37" s="1"/>
  <c r="BD95" i="1" s="1"/>
  <c r="BD94" s="1"/>
  <c r="W33" s="1"/>
  <c r="BH130" i="2"/>
  <c r="BG130"/>
  <c r="BE130"/>
  <c r="T130"/>
  <c r="R130"/>
  <c r="P130"/>
  <c r="BK130"/>
  <c r="J130"/>
  <c r="BF130"/>
  <c r="BI129"/>
  <c r="BH129"/>
  <c r="F36" s="1"/>
  <c r="BC95" i="1" s="1"/>
  <c r="BC94" s="1"/>
  <c r="BG129" i="2"/>
  <c r="F35"/>
  <c r="BB95" i="1" s="1"/>
  <c r="BB94" s="1"/>
  <c r="BE129" i="2"/>
  <c r="F33" s="1"/>
  <c r="AZ95" i="1" s="1"/>
  <c r="AZ94" s="1"/>
  <c r="T129" i="2"/>
  <c r="T128"/>
  <c r="T127" s="1"/>
  <c r="R129"/>
  <c r="R128"/>
  <c r="R127" s="1"/>
  <c r="R126" s="1"/>
  <c r="P129"/>
  <c r="P128"/>
  <c r="P127" s="1"/>
  <c r="P126" s="1"/>
  <c r="AU95" i="1" s="1"/>
  <c r="AU94" s="1"/>
  <c r="BK129" i="2"/>
  <c r="BK128" s="1"/>
  <c r="J129"/>
  <c r="BF129"/>
  <c r="J122"/>
  <c r="F122"/>
  <c r="F120"/>
  <c r="E118"/>
  <c r="J91"/>
  <c r="F91"/>
  <c r="F89"/>
  <c r="E87"/>
  <c r="J24"/>
  <c r="E24"/>
  <c r="J123" s="1"/>
  <c r="J23"/>
  <c r="J18"/>
  <c r="E18"/>
  <c r="F123"/>
  <c r="F92"/>
  <c r="J17"/>
  <c r="J120"/>
  <c r="J89"/>
  <c r="E7"/>
  <c r="E116" s="1"/>
  <c r="AS94" i="1"/>
  <c r="L90"/>
  <c r="AM90"/>
  <c r="AM89"/>
  <c r="L89"/>
  <c r="AM87"/>
  <c r="L87"/>
  <c r="L85"/>
  <c r="L84"/>
  <c r="AV94" l="1"/>
  <c r="W29"/>
  <c r="J128" i="2"/>
  <c r="J98" s="1"/>
  <c r="BK127"/>
  <c r="AX94" i="1"/>
  <c r="W31"/>
  <c r="AT95"/>
  <c r="T126" i="2"/>
  <c r="F34"/>
  <c r="BA95" i="1" s="1"/>
  <c r="BA94" s="1"/>
  <c r="AY94"/>
  <c r="W32"/>
  <c r="J34" i="2"/>
  <c r="AW95" i="1" s="1"/>
  <c r="BK191" i="2"/>
  <c r="J191" s="1"/>
  <c r="J105" s="1"/>
  <c r="J192"/>
  <c r="J106" s="1"/>
  <c r="E85"/>
  <c r="J92"/>
  <c r="W30" i="1" l="1"/>
  <c r="AW94"/>
  <c r="AK30" s="1"/>
  <c r="AK29"/>
  <c r="BK126" i="2"/>
  <c r="J126" s="1"/>
  <c r="J127"/>
  <c r="J97" s="1"/>
  <c r="J30" l="1"/>
  <c r="J96"/>
  <c r="AT94" i="1"/>
  <c r="AG95" l="1"/>
  <c r="J39" i="2"/>
  <c r="AN95" i="1" l="1"/>
  <c r="AG94"/>
  <c r="AN94" l="1"/>
  <c r="AK26"/>
  <c r="AK35" s="1"/>
</calcChain>
</file>

<file path=xl/sharedStrings.xml><?xml version="1.0" encoding="utf-8"?>
<sst xmlns="http://schemas.openxmlformats.org/spreadsheetml/2006/main" count="1179" uniqueCount="381">
  <si>
    <t>Export Komplet</t>
  </si>
  <si>
    <t/>
  </si>
  <si>
    <t>2.0</t>
  </si>
  <si>
    <t>False</t>
  </si>
  <si>
    <t>{6c744075-494a-4636-9024-4f373ce2354b}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</si>
  <si>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</si>
  <si>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</si>
  <si>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</si>
  <si>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</si>
  <si>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</si>
  <si>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</si>
  <si>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</si>
  <si>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</si>
  <si>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200603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</si>
  <si>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</si>
  <si>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</si>
  <si>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Most cez miestny potok</t>
  </si>
  <si>
    <t>JKSO:</t>
  </si>
  <si>
    <t>KS:</t>
  </si>
  <si>
    <t>Miesto:</t>
  </si>
  <si>
    <t>Podolínec</t>
  </si>
  <si>
    <t>Dátum:</t>
  </si>
  <si>
    <t>3. 6. 2020</t>
  </si>
  <si>
    <t>Objednávateľ:</t>
  </si>
  <si>
    <t>IČO:</t>
  </si>
  <si>
    <t>Mesto Podolínec</t>
  </si>
  <si>
    <t>IČ DPH:</t>
  </si>
  <si>
    <t>Zhotoviteľ:</t>
  </si>
  <si>
    <t>Vyplň údaj</t>
  </si>
  <si>
    <t>Projektant:</t>
  </si>
  <si>
    <t>Sapan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</si>
  <si>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</si>
  <si>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</si>
  <si>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</si>
  <si>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</si>
  <si>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</si>
  <si>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</si>
  <si>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</si>
  <si>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</si>
  <si>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</si>
  <si>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</si>
  <si>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</si>
  <si>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</si>
  <si>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</si>
  <si>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</si>
  <si>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</si>
  <si>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</si>
  <si>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</si>
  <si>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</si>
  <si>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</si>
  <si>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</si>
  <si>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</si>
  <si>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</si>
  <si>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</si>
  <si>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</si>
  <si>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</si>
  <si>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</si>
  <si>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</si>
  <si>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</si>
  <si>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</si>
  <si>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</si>
  <si>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</si>
  <si>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</si>
  <si>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</si>
  <si>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</si>
  <si>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</si>
  <si>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</si>
  <si>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</si>
  <si>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</si>
  <si>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</si>
  <si>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</si>
  <si>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</si>
  <si>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</si>
  <si>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</si>
  <si>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</si>
  <si>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</si>
  <si>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</si>
  <si>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</si>
  <si>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</si>
  <si>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</si>
  <si>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04</t>
  </si>
  <si>
    <t>Vlastná stavba</t>
  </si>
  <si>
    <t>STA</t>
  </si>
  <si>
    <t>1</t>
  </si>
  <si>
    <t>{b130233e-dcb4-47a8-b4f5-ed361b13db17}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</si>
  <si>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</si>
  <si>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</si>
  <si>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</si>
  <si>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</si>
  <si>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</si>
  <si>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</si>
  <si>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</si>
  <si>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</si>
  <si>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</si>
  <si>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</si>
  <si>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</si>
  <si>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</si>
  <si>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</si>
  <si>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</si>
  <si>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</si>
  <si>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</si>
  <si>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</si>
  <si>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</si>
  <si>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</si>
  <si>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</si>
  <si>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</si>
  <si>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</si>
  <si>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</si>
  <si>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</si>
  <si>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</si>
  <si>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</si>
  <si>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</si>
  <si>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</si>
  <si>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</si>
  <si>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</si>
  <si>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</si>
  <si>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</si>
  <si>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</si>
  <si>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</si>
  <si>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113107113</t>
  </si>
  <si>
    <t>Odstránenie krytu v ploche do 200 m2 z kameniva ťaženého, hr.vrstvy 200 do 300 mm,  -použiť spätne do násypov</t>
  </si>
  <si>
    <t>m2</t>
  </si>
  <si>
    <t>4</t>
  </si>
  <si>
    <t>2</t>
  </si>
  <si>
    <t>1397394191</t>
  </si>
  <si>
    <t>113107121</t>
  </si>
  <si>
    <t>Odstránenie krytu v ploche do 200 m2 z kameniva hrubého drveného, hr. do 100 mm,  -použiť spätne do násypov</t>
  </si>
  <si>
    <t>-1923279251</t>
  </si>
  <si>
    <t>3</t>
  </si>
  <si>
    <t>113107143</t>
  </si>
  <si>
    <t>Odstránenie krytu asfaltového v ploche do 200 m2, hr. nad 100 do 150 mm,  -0,31600t</t>
  </si>
  <si>
    <t>-405565972</t>
  </si>
  <si>
    <t>113152130</t>
  </si>
  <si>
    <t>Frézovanie asf. podkladu alebo krytu bez prek., plochy do 500 m2, pruh š. do 0,5 m, hr. 50 mm  0,127 t</t>
  </si>
  <si>
    <t>-1292970417</t>
  </si>
  <si>
    <t>5</t>
  </si>
  <si>
    <t>115101201</t>
  </si>
  <si>
    <t>Čerpanie vody na dopravnú výšku do 10 m s priemerným prítokom litrov za minútu nad 100 do 500 l</t>
  </si>
  <si>
    <t>hod</t>
  </si>
  <si>
    <t>-1546027217</t>
  </si>
  <si>
    <t>6</t>
  </si>
  <si>
    <t>115101301</t>
  </si>
  <si>
    <t>Pohotovosť záložnej čerpacej súpravy pre výšku do 10 m, s prítokom litrov za minútu nad 100 do 500 l</t>
  </si>
  <si>
    <t>deň</t>
  </si>
  <si>
    <t>95242795</t>
  </si>
  <si>
    <t>7</t>
  </si>
  <si>
    <t>124303101</t>
  </si>
  <si>
    <t>Výkop vodotoku do 3 m horn. 4 do 1000 m3</t>
  </si>
  <si>
    <t>m3</t>
  </si>
  <si>
    <t>-644133431</t>
  </si>
  <si>
    <t>8</t>
  </si>
  <si>
    <t>124303109</t>
  </si>
  <si>
    <t>Vykopávky pre korytá vodotokov. Príplatok k cene za lepivosť horniny 4</t>
  </si>
  <si>
    <t>528657978</t>
  </si>
  <si>
    <t>9</t>
  </si>
  <si>
    <t>124303119</t>
  </si>
  <si>
    <t>Príplatok za výkopy v tečúcej vode pri ltm hornina 4</t>
  </si>
  <si>
    <t>-506970739</t>
  </si>
  <si>
    <t>10</t>
  </si>
  <si>
    <t>129203101</t>
  </si>
  <si>
    <t>Čistenie koryta vodotoku šírky dna 5m hĺbka do 2, 5m hornina3</t>
  </si>
  <si>
    <t>254335421</t>
  </si>
  <si>
    <t>11</t>
  </si>
  <si>
    <t>162253102</t>
  </si>
  <si>
    <t>Vodorovné premiestnenie nánosu nad 15-40 kPa na vzdialenosť nad 20-40m</t>
  </si>
  <si>
    <t>1641906834</t>
  </si>
  <si>
    <t>12</t>
  </si>
  <si>
    <t>162501102</t>
  </si>
  <si>
    <t>Vodorovné premiestnenie výkopku po spevnenej ceste z horniny tr.1-4, do 100 m3 na vzdialenosť do 3000 m</t>
  </si>
  <si>
    <t>-1780083151</t>
  </si>
  <si>
    <t>13</t>
  </si>
  <si>
    <t>164203101</t>
  </si>
  <si>
    <t>Vodorovné premiestnenie výkopku po vode hornina1 až 4 do 50 m</t>
  </si>
  <si>
    <t>-1154409012</t>
  </si>
  <si>
    <t>14</t>
  </si>
  <si>
    <t>167101101</t>
  </si>
  <si>
    <t>Nakladanie neuľahnutého výkopku z hornín tr.1-4 do 100 m3</t>
  </si>
  <si>
    <t>1850275726</t>
  </si>
  <si>
    <t>15</t>
  </si>
  <si>
    <t>171201101</t>
  </si>
  <si>
    <t>Uloženie sypaniny do násypov s rozprestretím sypaniny vo vrstvách a s hrubým urovnaním nezhutnených, pre potreby obce</t>
  </si>
  <si>
    <t>-687654746</t>
  </si>
  <si>
    <t>16</t>
  </si>
  <si>
    <t>181102302</t>
  </si>
  <si>
    <t>Úprava pláne na stavbách ciest v zárezoch so zhutnením</t>
  </si>
  <si>
    <t>-418897755</t>
  </si>
  <si>
    <t>Zvislé a kompletné konštrukcie</t>
  </si>
  <si>
    <t>17</t>
  </si>
  <si>
    <t>317171121</t>
  </si>
  <si>
    <t>Kotvenie monolitického betónu rímsy do mostovky kotvou do vývrtu</t>
  </si>
  <si>
    <t>ks</t>
  </si>
  <si>
    <t>219849688</t>
  </si>
  <si>
    <t>18</t>
  </si>
  <si>
    <t>M</t>
  </si>
  <si>
    <t>53381000200R</t>
  </si>
  <si>
    <t>Kotva rímsy</t>
  </si>
  <si>
    <t>-838243695</t>
  </si>
  <si>
    <t>19</t>
  </si>
  <si>
    <t>317321119</t>
  </si>
  <si>
    <t>Mostové rímsy z betónu železového triedy C 35/45</t>
  </si>
  <si>
    <t>183654534</t>
  </si>
  <si>
    <t>317353121</t>
  </si>
  <si>
    <t>Debnenie mostných ríms všetkých tvarov - zhotovenie</t>
  </si>
  <si>
    <t>646687371</t>
  </si>
  <si>
    <t>21</t>
  </si>
  <si>
    <t>317353221</t>
  </si>
  <si>
    <t>Debnenie mostových ríms všetkých tvarov - odstránenie</t>
  </si>
  <si>
    <t>-337203823</t>
  </si>
  <si>
    <t>22</t>
  </si>
  <si>
    <t>317361216</t>
  </si>
  <si>
    <t>Výstuž mostných ríms z betonárskej ocele 10 505</t>
  </si>
  <si>
    <t>t</t>
  </si>
  <si>
    <t>-579393341</t>
  </si>
  <si>
    <t>23</t>
  </si>
  <si>
    <t>327501111</t>
  </si>
  <si>
    <t>Výplň za oporami a protimrazové kliny so zhutnením z kameniva drveného alebo ťaženého 0-32</t>
  </si>
  <si>
    <t>610431746</t>
  </si>
  <si>
    <t>24</t>
  </si>
  <si>
    <t>348171121</t>
  </si>
  <si>
    <t>Osadenie mostného oceľového zábradlia trvalého do betónu ríms priamo kotvením</t>
  </si>
  <si>
    <t>m</t>
  </si>
  <si>
    <t>-422269847</t>
  </si>
  <si>
    <t>25</t>
  </si>
  <si>
    <t>55355000180R</t>
  </si>
  <si>
    <t>Zábradlový systém pozinkovaný s výplňou z vodorovných oceľových tyčí s povrchovou úpravou náterom</t>
  </si>
  <si>
    <t>1497381808</t>
  </si>
  <si>
    <t>Vodorovné konštrukcie</t>
  </si>
  <si>
    <t>26</t>
  </si>
  <si>
    <t>451311721</t>
  </si>
  <si>
    <t>Podklad pod dlažbu z prostého betónu vodostavebného C 30/37 hr.nad 100 do 150 mm</t>
  </si>
  <si>
    <t>-495668650</t>
  </si>
  <si>
    <t>27</t>
  </si>
  <si>
    <t>452218142</t>
  </si>
  <si>
    <t>Zaisťovací prah z upraveného lomového kameňa, na dne a v svahu melioračných kanálov, na maltu</t>
  </si>
  <si>
    <t>-1915996565</t>
  </si>
  <si>
    <t>28</t>
  </si>
  <si>
    <t>465513127</t>
  </si>
  <si>
    <t>Dlažba z lomového kameňa, na cementovú maltu, s vyškárovaním cementovou maltou, hr. kameňa 200 mm</t>
  </si>
  <si>
    <t>2050297138</t>
  </si>
  <si>
    <t>Komunikácie</t>
  </si>
  <si>
    <t>29</t>
  </si>
  <si>
    <t>564752111</t>
  </si>
  <si>
    <t>Podklad alebo kryt z kameniva prírodne drveného veľ. 0-22 mm (vibr.štrk) po zhut.hr. 150 mm</t>
  </si>
  <si>
    <t>275590352</t>
  </si>
  <si>
    <t>30</t>
  </si>
  <si>
    <t>564871111</t>
  </si>
  <si>
    <t>Podklad zo štrkodrviny s rozprestretím a zhutnením, po zhutnení hr. 250 mm</t>
  </si>
  <si>
    <t>-923545874</t>
  </si>
  <si>
    <t>31</t>
  </si>
  <si>
    <t>573111113</t>
  </si>
  <si>
    <t>Postrek asfaltový spojovací</t>
  </si>
  <si>
    <t>2063260095</t>
  </si>
  <si>
    <t>32</t>
  </si>
  <si>
    <t>577134211</t>
  </si>
  <si>
    <t>Asfaltový betón vrstva obrusná AC 11 O v pruhu š. do 3 m z nemodifik. asfaltu, po zhutnení hr. 40 mm</t>
  </si>
  <si>
    <t>-43079204</t>
  </si>
  <si>
    <t>33</t>
  </si>
  <si>
    <t>577144311</t>
  </si>
  <si>
    <t>Asfaltový betón vrstva obrusná alebo ložná AC 16 v pruhu š. do 3 m z nemodifik. asfaltu, po zhutnení hr. 50 mm</t>
  </si>
  <si>
    <t>-1570502446</t>
  </si>
  <si>
    <t>34</t>
  </si>
  <si>
    <t>578901115R</t>
  </si>
  <si>
    <t>Príplatok za asfaltovanie výmery do 100m2</t>
  </si>
  <si>
    <t>-1693502937</t>
  </si>
  <si>
    <t>35</t>
  </si>
  <si>
    <t>599142111</t>
  </si>
  <si>
    <t>Úprava dilatačných alebo pracovných škár zálievkou</t>
  </si>
  <si>
    <t>1156505198</t>
  </si>
  <si>
    <t>Úpravy povrchov, podlahy, osadenie</t>
  </si>
  <si>
    <t>36</t>
  </si>
  <si>
    <t>622661335</t>
  </si>
  <si>
    <t>Zjednocujúci náter betónových konštrukcií, ochranný na báze polymércementov</t>
  </si>
  <si>
    <t>-497358394</t>
  </si>
  <si>
    <t>37</t>
  </si>
  <si>
    <t>627471131</t>
  </si>
  <si>
    <t>Reprofilácia podhľadov sanačnou maltou, 1 vrstva hr. 10 mm</t>
  </si>
  <si>
    <t>1001088856</t>
  </si>
  <si>
    <t>38</t>
  </si>
  <si>
    <t>627471151</t>
  </si>
  <si>
    <t>Reprofilácia stien sanačnou maltou, 1 vrstva hr. 10 mm</t>
  </si>
  <si>
    <t>-582767220</t>
  </si>
  <si>
    <t>39</t>
  </si>
  <si>
    <t>627471231</t>
  </si>
  <si>
    <t>Reprofilácia podláh a mostovky sanačnou maltou, 1 vrstva hr. 10 mm</t>
  </si>
  <si>
    <t>524883217</t>
  </si>
  <si>
    <t>40</t>
  </si>
  <si>
    <t>627471431</t>
  </si>
  <si>
    <t>Ochrana výstuže podhľadu zo sanačnej malty, 1 vrstva hr. 1 mm</t>
  </si>
  <si>
    <t>-1361449979</t>
  </si>
  <si>
    <t>41</t>
  </si>
  <si>
    <t>627471451</t>
  </si>
  <si>
    <t>Ochrana výstuže stien zo sanačnej malty, 1 vrstva hr. 1 mm</t>
  </si>
  <si>
    <t>-1942200941</t>
  </si>
  <si>
    <t>42</t>
  </si>
  <si>
    <t>627471531</t>
  </si>
  <si>
    <t>Ochrana výstuže podláh a mostovky zo sanačnej malty, 1 vrstva hr. 1 mm</t>
  </si>
  <si>
    <t>1188984133</t>
  </si>
  <si>
    <t>Ostatné konštrukcie a práce-búranie</t>
  </si>
  <si>
    <t>43</t>
  </si>
  <si>
    <t>914001112</t>
  </si>
  <si>
    <t>Osadenie a montáž cestnej zvislej jestvujúcej dopravnej značky v rámoch na oceľovej konštrukcii</t>
  </si>
  <si>
    <t>1339996430</t>
  </si>
  <si>
    <t>44</t>
  </si>
  <si>
    <t>919731123</t>
  </si>
  <si>
    <t>Zarovnanie styčnej plochy pozdĺž vybúranej časti komunikácie asfaltovej hr. nad 100 do 200 mm</t>
  </si>
  <si>
    <t>2030484766</t>
  </si>
  <si>
    <t>45</t>
  </si>
  <si>
    <t>919735113</t>
  </si>
  <si>
    <t>Rezanie existujúceho asfaltového krytu alebo podkladu hĺbky nad 100 do 150 mm</t>
  </si>
  <si>
    <t>1872012162</t>
  </si>
  <si>
    <t>46</t>
  </si>
  <si>
    <t>938902031</t>
  </si>
  <si>
    <t>Otryskanie degradovaného betónu vodou do 20 mm</t>
  </si>
  <si>
    <t>-1356705589</t>
  </si>
  <si>
    <t>47</t>
  </si>
  <si>
    <t>938902071</t>
  </si>
  <si>
    <t>Očistenie povrchu betónových konštrukcií tlakovou vodou</t>
  </si>
  <si>
    <t>-1040525305</t>
  </si>
  <si>
    <t>48</t>
  </si>
  <si>
    <t>959941152</t>
  </si>
  <si>
    <t>Chemická kotva s kotevným svorníkom tesnená chemickou ampulkou do betónu, ŽB, kameňa, s vyvŕtaním otvoru M24 mm</t>
  </si>
  <si>
    <t>822645788</t>
  </si>
  <si>
    <t>49</t>
  </si>
  <si>
    <t>966006132</t>
  </si>
  <si>
    <t>Odstránenie značky, pre staničenie a ohraničenie so stĺpikmi s bet. pätkami,  -0,08200t</t>
  </si>
  <si>
    <t>-283879732</t>
  </si>
  <si>
    <t>50</t>
  </si>
  <si>
    <t>966075141</t>
  </si>
  <si>
    <t>Odstránenie konštrukcií na mostoch kamenných alebo betónových kovového zábradlia v celku,  -0,01800t</t>
  </si>
  <si>
    <t>1146277790</t>
  </si>
  <si>
    <t>51</t>
  </si>
  <si>
    <t>979082113</t>
  </si>
  <si>
    <t>Vodorovná doprava sutiny, so zložením a hrubým urovnaním, na vzdialenosť do 1000 m</t>
  </si>
  <si>
    <t>-511901396</t>
  </si>
  <si>
    <t>52</t>
  </si>
  <si>
    <t>979082119</t>
  </si>
  <si>
    <t>Príplatok k cene za každých ďalších i začatých 1000 m nad 1000 m pre vodorovnú dopravu sutiny</t>
  </si>
  <si>
    <t>-1023784864</t>
  </si>
  <si>
    <t>53</t>
  </si>
  <si>
    <t>979087112</t>
  </si>
  <si>
    <t>Nakladanie na dopravný prostriedok pre vodorovnú dopravu sutiny</t>
  </si>
  <si>
    <t>-464560551</t>
  </si>
  <si>
    <t>54</t>
  </si>
  <si>
    <t>979089212</t>
  </si>
  <si>
    <t>Poplatok za skladovanie - bitúmenové zmesi, uholný decht, dechtové výrobky (17 03 ), ostatné</t>
  </si>
  <si>
    <t>325082060</t>
  </si>
  <si>
    <t>55</t>
  </si>
  <si>
    <t>979093513</t>
  </si>
  <si>
    <t>Drvenie stavebného odpadu z demolácií (bez kov. mat.) z muriva z betónu železového - recyklácia</t>
  </si>
  <si>
    <t>787333365</t>
  </si>
  <si>
    <t>99</t>
  </si>
  <si>
    <t>Presun hmôt HSV</t>
  </si>
  <si>
    <t>56</t>
  </si>
  <si>
    <t>998212111</t>
  </si>
  <si>
    <t>Presun hmôt pre mosty murované, monolitické,betónové,kovové,výšky mosta do 20 m</t>
  </si>
  <si>
    <t>1031049707</t>
  </si>
  <si>
    <t>PSV</t>
  </si>
  <si>
    <t>Práce a dodávky PSV</t>
  </si>
  <si>
    <t>711</t>
  </si>
  <si>
    <t>Izolácie proti vode a vlhkosti</t>
  </si>
  <si>
    <t>57</t>
  </si>
  <si>
    <t>711111001</t>
  </si>
  <si>
    <t>Zhotovenie izolácie proti zemnej vlhkosti vodorovná náterom penetračným za studena</t>
  </si>
  <si>
    <t>-1839835179</t>
  </si>
  <si>
    <t>58</t>
  </si>
  <si>
    <t>246170000900</t>
  </si>
  <si>
    <t>Lak asfaltový ALP-PENETRAL SN v sudoch</t>
  </si>
  <si>
    <t>-957349091</t>
  </si>
  <si>
    <t>59</t>
  </si>
  <si>
    <t>711341111</t>
  </si>
  <si>
    <t>Zhotovenie izolácie NAIP pritavením cestných mostoviek</t>
  </si>
  <si>
    <t>1629314479</t>
  </si>
  <si>
    <t>60</t>
  </si>
  <si>
    <t>628340000100</t>
  </si>
  <si>
    <t>Pás asfaltový SUPERMOST nataviťeľný - pre mosty a inžinierske stavby</t>
  </si>
  <si>
    <t>1031746539</t>
  </si>
  <si>
    <t>61</t>
  </si>
  <si>
    <t>998711101</t>
  </si>
  <si>
    <t>Presun hmôt pre izoláciu proti vode v objektoch výšky do 6 m</t>
  </si>
  <si>
    <t>1297833363</t>
  </si>
  <si>
    <t>01 - Vlastná stavba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</si>
</sst>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12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7"/>
      <c r="BE5" s="219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3" t="s">
        <v>16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7"/>
      <c r="BE6" s="220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20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20"/>
      <c r="BS8" s="14" t="s">
        <v>6</v>
      </c>
    </row>
    <row r="9" spans="1:74" s="1" customFormat="1" ht="14.45" customHeight="1">
      <c r="B9" s="17"/>
      <c r="AR9" s="17"/>
      <c r="BE9" s="220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20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220"/>
      <c r="BS11" s="14" t="s">
        <v>6</v>
      </c>
    </row>
    <row r="12" spans="1:74" s="1" customFormat="1" ht="6.95" customHeight="1">
      <c r="B12" s="17"/>
      <c r="AR12" s="17"/>
      <c r="BE12" s="220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20"/>
      <c r="BS13" s="14" t="s">
        <v>6</v>
      </c>
    </row>
    <row r="14" spans="1:74" ht="12.75">
      <c r="B14" s="17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4" t="s">
        <v>26</v>
      </c>
      <c r="AN14" s="26" t="s">
        <v>28</v>
      </c>
      <c r="AR14" s="17"/>
      <c r="BE14" s="220"/>
      <c r="BS14" s="14" t="s">
        <v>6</v>
      </c>
    </row>
    <row r="15" spans="1:74" s="1" customFormat="1" ht="6.95" customHeight="1">
      <c r="B15" s="17"/>
      <c r="AR15" s="17"/>
      <c r="BE15" s="220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20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220"/>
      <c r="BS17" s="14" t="s">
        <v>31</v>
      </c>
    </row>
    <row r="18" spans="1:71" s="1" customFormat="1" ht="6.95" customHeight="1">
      <c r="B18" s="17"/>
      <c r="AR18" s="17"/>
      <c r="BE18" s="220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20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220"/>
      <c r="BS20" s="14" t="s">
        <v>31</v>
      </c>
    </row>
    <row r="21" spans="1:71" s="1" customFormat="1" ht="6.95" customHeight="1">
      <c r="B21" s="17"/>
      <c r="AR21" s="17"/>
      <c r="BE21" s="220"/>
    </row>
    <row r="22" spans="1:71" s="1" customFormat="1" ht="12" customHeight="1">
      <c r="B22" s="17"/>
      <c r="D22" s="24" t="s">
        <v>34</v>
      </c>
      <c r="AR22" s="17"/>
      <c r="BE22" s="220"/>
    </row>
    <row r="23" spans="1:71" s="1" customFormat="1" ht="16.5" customHeight="1">
      <c r="B23" s="17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7"/>
      <c r="BE23" s="220"/>
    </row>
    <row r="24" spans="1:71" s="1" customFormat="1" ht="6.95" customHeight="1">
      <c r="B24" s="17"/>
      <c r="AR24" s="17"/>
      <c r="BE24" s="22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2">
        <f>ROUND(AG94,2)</f>
        <v>0</v>
      </c>
      <c r="AL26" s="223"/>
      <c r="AM26" s="223"/>
      <c r="AN26" s="223"/>
      <c r="AO26" s="223"/>
      <c r="AP26" s="29"/>
      <c r="AQ26" s="29"/>
      <c r="AR26" s="30"/>
      <c r="BE26" s="22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7" t="s">
        <v>36</v>
      </c>
      <c r="M28" s="217"/>
      <c r="N28" s="217"/>
      <c r="O28" s="217"/>
      <c r="P28" s="217"/>
      <c r="Q28" s="29"/>
      <c r="R28" s="29"/>
      <c r="S28" s="29"/>
      <c r="T28" s="29"/>
      <c r="U28" s="29"/>
      <c r="V28" s="29"/>
      <c r="W28" s="217" t="s">
        <v>37</v>
      </c>
      <c r="X28" s="217"/>
      <c r="Y28" s="217"/>
      <c r="Z28" s="217"/>
      <c r="AA28" s="217"/>
      <c r="AB28" s="217"/>
      <c r="AC28" s="217"/>
      <c r="AD28" s="217"/>
      <c r="AE28" s="217"/>
      <c r="AF28" s="29"/>
      <c r="AG28" s="29"/>
      <c r="AH28" s="29"/>
      <c r="AI28" s="29"/>
      <c r="AJ28" s="29"/>
      <c r="AK28" s="217" t="s">
        <v>38</v>
      </c>
      <c r="AL28" s="217"/>
      <c r="AM28" s="217"/>
      <c r="AN28" s="217"/>
      <c r="AO28" s="217"/>
      <c r="AP28" s="29"/>
      <c r="AQ28" s="29"/>
      <c r="AR28" s="30"/>
      <c r="BE28" s="220"/>
    </row>
    <row r="29" spans="1:71" s="3" customFormat="1" ht="14.45" customHeight="1">
      <c r="B29" s="34"/>
      <c r="D29" s="24" t="s">
        <v>39</v>
      </c>
      <c r="F29" s="24" t="s">
        <v>40</v>
      </c>
      <c r="L29" s="185">
        <v>0.2</v>
      </c>
      <c r="M29" s="186"/>
      <c r="N29" s="186"/>
      <c r="O29" s="186"/>
      <c r="P29" s="186"/>
      <c r="W29" s="218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218">
        <f>ROUND(AV94, 2)</f>
        <v>0</v>
      </c>
      <c r="AL29" s="186"/>
      <c r="AM29" s="186"/>
      <c r="AN29" s="186"/>
      <c r="AO29" s="186"/>
      <c r="AR29" s="34"/>
      <c r="BE29" s="221"/>
    </row>
    <row r="30" spans="1:71" s="3" customFormat="1" ht="14.45" customHeight="1">
      <c r="B30" s="34"/>
      <c r="F30" s="24" t="s">
        <v>41</v>
      </c>
      <c r="L30" s="185">
        <v>0.2</v>
      </c>
      <c r="M30" s="186"/>
      <c r="N30" s="186"/>
      <c r="O30" s="186"/>
      <c r="P30" s="186"/>
      <c r="W30" s="218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218">
        <f>ROUND(AW94, 2)</f>
        <v>0</v>
      </c>
      <c r="AL30" s="186"/>
      <c r="AM30" s="186"/>
      <c r="AN30" s="186"/>
      <c r="AO30" s="186"/>
      <c r="AR30" s="34"/>
      <c r="BE30" s="221"/>
    </row>
    <row r="31" spans="1:71" s="3" customFormat="1" ht="14.45" hidden="1" customHeight="1">
      <c r="B31" s="34"/>
      <c r="F31" s="24" t="s">
        <v>42</v>
      </c>
      <c r="L31" s="185">
        <v>0.2</v>
      </c>
      <c r="M31" s="186"/>
      <c r="N31" s="186"/>
      <c r="O31" s="186"/>
      <c r="P31" s="186"/>
      <c r="W31" s="218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218">
        <v>0</v>
      </c>
      <c r="AL31" s="186"/>
      <c r="AM31" s="186"/>
      <c r="AN31" s="186"/>
      <c r="AO31" s="186"/>
      <c r="AR31" s="34"/>
      <c r="BE31" s="221"/>
    </row>
    <row r="32" spans="1:71" s="3" customFormat="1" ht="14.45" hidden="1" customHeight="1">
      <c r="B32" s="34"/>
      <c r="F32" s="24" t="s">
        <v>43</v>
      </c>
      <c r="L32" s="185">
        <v>0.2</v>
      </c>
      <c r="M32" s="186"/>
      <c r="N32" s="186"/>
      <c r="O32" s="186"/>
      <c r="P32" s="186"/>
      <c r="W32" s="218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218">
        <v>0</v>
      </c>
      <c r="AL32" s="186"/>
      <c r="AM32" s="186"/>
      <c r="AN32" s="186"/>
      <c r="AO32" s="186"/>
      <c r="AR32" s="34"/>
      <c r="BE32" s="221"/>
    </row>
    <row r="33" spans="1:57" s="3" customFormat="1" ht="14.45" hidden="1" customHeight="1">
      <c r="B33" s="34"/>
      <c r="F33" s="24" t="s">
        <v>44</v>
      </c>
      <c r="L33" s="185">
        <v>0</v>
      </c>
      <c r="M33" s="186"/>
      <c r="N33" s="186"/>
      <c r="O33" s="186"/>
      <c r="P33" s="186"/>
      <c r="W33" s="218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218">
        <v>0</v>
      </c>
      <c r="AL33" s="186"/>
      <c r="AM33" s="186"/>
      <c r="AN33" s="186"/>
      <c r="AO33" s="186"/>
      <c r="AR33" s="34"/>
      <c r="BE33" s="22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0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7" t="s">
        <v>47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198"/>
      <c r="AM35" s="198"/>
      <c r="AN35" s="198"/>
      <c r="AO35" s="20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200603</v>
      </c>
      <c r="AR84" s="48"/>
    </row>
    <row r="85" spans="1:91" s="5" customFormat="1" ht="36.950000000000003" customHeight="1">
      <c r="B85" s="49"/>
      <c r="C85" s="50" t="s">
        <v>15</v>
      </c>
      <c r="L85" s="205" t="str">
        <f>K6</f>
        <v>Most cez miestny potok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Podolínec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7" t="str">
        <f>IF(AN8= "","",AN8)</f>
        <v>3. 6. 2020</v>
      </c>
      <c r="AN87" s="207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Podolínec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3" t="str">
        <f>IF(E17="","",E17)</f>
        <v>Sapan s.r.o.</v>
      </c>
      <c r="AN89" s="204"/>
      <c r="AO89" s="204"/>
      <c r="AP89" s="204"/>
      <c r="AQ89" s="29"/>
      <c r="AR89" s="30"/>
      <c r="AS89" s="208" t="s">
        <v>55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10"/>
      <c r="AT90" s="21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0"/>
      <c r="AT91" s="21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7" t="s">
        <v>56</v>
      </c>
      <c r="D92" s="188"/>
      <c r="E92" s="188"/>
      <c r="F92" s="188"/>
      <c r="G92" s="188"/>
      <c r="H92" s="57"/>
      <c r="I92" s="189" t="s">
        <v>57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58</v>
      </c>
      <c r="AH92" s="188"/>
      <c r="AI92" s="188"/>
      <c r="AJ92" s="188"/>
      <c r="AK92" s="188"/>
      <c r="AL92" s="188"/>
      <c r="AM92" s="188"/>
      <c r="AN92" s="189" t="s">
        <v>59</v>
      </c>
      <c r="AO92" s="188"/>
      <c r="AP92" s="191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194" t="s">
        <v>80</v>
      </c>
      <c r="E95" s="194"/>
      <c r="F95" s="194"/>
      <c r="G95" s="194"/>
      <c r="H95" s="194"/>
      <c r="I95" s="79"/>
      <c r="J95" s="194" t="s">
        <v>81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'04 - Vlastná stavba'!J30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0" t="s">
        <v>82</v>
      </c>
      <c r="AR95" s="77"/>
      <c r="AS95" s="81">
        <v>0</v>
      </c>
      <c r="AT95" s="82">
        <f>ROUND(SUM(AV95:AW95),2)</f>
        <v>0</v>
      </c>
      <c r="AU95" s="83">
        <f>'04 - Vlastná stavba'!P126</f>
        <v>0</v>
      </c>
      <c r="AV95" s="82">
        <f>'04 - Vlastná stavba'!J33</f>
        <v>0</v>
      </c>
      <c r="AW95" s="82">
        <f>'04 - Vlastná stavba'!J34</f>
        <v>0</v>
      </c>
      <c r="AX95" s="82">
        <f>'04 - Vlastná stavba'!J35</f>
        <v>0</v>
      </c>
      <c r="AY95" s="82">
        <f>'04 - Vlastná stavba'!J36</f>
        <v>0</v>
      </c>
      <c r="AZ95" s="82">
        <f>'04 - Vlastná stavba'!F33</f>
        <v>0</v>
      </c>
      <c r="BA95" s="82">
        <f>'04 - Vlastná stavba'!F34</f>
        <v>0</v>
      </c>
      <c r="BB95" s="82">
        <f>'04 - Vlastná stavba'!F35</f>
        <v>0</v>
      </c>
      <c r="BC95" s="82">
        <f>'04 - Vlastná stavba'!F36</f>
        <v>0</v>
      </c>
      <c r="BD95" s="84">
        <f>'04 - Vlastná stavba'!F37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04 - Vlastná stavb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8"/>
  <sheetViews>
    <sheetView showGridLines="0" tabSelected="1" workbookViewId="0">
      <selection activeCell="I9" sqref="I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85</v>
      </c>
      <c r="I4" s="86"/>
      <c r="L4" s="17"/>
      <c r="M4" s="88" t="s">
        <v>9</v>
      </c>
      <c r="AT4" s="14" t="s">
        <v>3</v>
      </c>
    </row>
    <row r="5" spans="1:46" s="1" customFormat="1" ht="6.95" customHeight="1">
      <c r="B5" s="17"/>
      <c r="I5" s="86"/>
      <c r="L5" s="17"/>
    </row>
    <row r="6" spans="1:46" s="1" customFormat="1" ht="12" customHeight="1">
      <c r="B6" s="17"/>
      <c r="D6" s="24" t="s">
        <v>15</v>
      </c>
      <c r="I6" s="86"/>
      <c r="L6" s="17"/>
    </row>
    <row r="7" spans="1:46" s="1" customFormat="1" ht="16.5" customHeight="1">
      <c r="B7" s="17"/>
      <c r="E7" s="225" t="str">
        <f>'Rekapitulácia stavby'!K6</f>
        <v>Most cez miestny potok</v>
      </c>
      <c r="F7" s="226"/>
      <c r="G7" s="226"/>
      <c r="H7" s="226"/>
      <c r="I7" s="86"/>
      <c r="L7" s="17"/>
    </row>
    <row r="8" spans="1:46" s="2" customFormat="1" ht="12" customHeight="1">
      <c r="A8" s="29"/>
      <c r="B8" s="30"/>
      <c r="C8" s="29"/>
      <c r="D8" s="24" t="s">
        <v>86</v>
      </c>
      <c r="E8" s="29"/>
      <c r="F8" s="29"/>
      <c r="G8" s="29"/>
      <c r="H8" s="29"/>
      <c r="I8" s="8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380</v>
      </c>
      <c r="F9" s="224"/>
      <c r="G9" s="224"/>
      <c r="H9" s="224"/>
      <c r="I9" s="8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8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0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0" t="s">
        <v>21</v>
      </c>
      <c r="J12" s="52">
        <v>44267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0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0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0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7" t="str">
        <f>'Rekapitulácia stavby'!E14</f>
        <v>Vyplň údaj</v>
      </c>
      <c r="F18" s="212"/>
      <c r="G18" s="212"/>
      <c r="H18" s="212"/>
      <c r="I18" s="90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0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0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0" t="s">
        <v>24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0" t="s">
        <v>26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8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5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6" t="s">
        <v>35</v>
      </c>
      <c r="E30" s="29"/>
      <c r="F30" s="29"/>
      <c r="G30" s="29"/>
      <c r="H30" s="29"/>
      <c r="I30" s="8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97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24" t="s">
        <v>40</v>
      </c>
      <c r="F33" s="99">
        <f>ROUND((SUM(BE126:BE197)),  2)</f>
        <v>0</v>
      </c>
      <c r="G33" s="29"/>
      <c r="H33" s="29"/>
      <c r="I33" s="100">
        <v>0.2</v>
      </c>
      <c r="J33" s="99">
        <f>ROUND(((SUM(BE126:BE197))*I33),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9">
        <f>ROUND((SUM(BF126:BF197)),  2)</f>
        <v>0</v>
      </c>
      <c r="G34" s="29"/>
      <c r="H34" s="29"/>
      <c r="I34" s="100">
        <v>0.2</v>
      </c>
      <c r="J34" s="99">
        <f>ROUND(((SUM(BF126:BF197))*I34),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9">
        <f>ROUND((SUM(BG126:BG197)),  2)</f>
        <v>0</v>
      </c>
      <c r="G35" s="29"/>
      <c r="H35" s="29"/>
      <c r="I35" s="100">
        <v>0.2</v>
      </c>
      <c r="J35" s="99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9">
        <f>ROUND((SUM(BH126:BH197)),  2)</f>
        <v>0</v>
      </c>
      <c r="G36" s="29"/>
      <c r="H36" s="29"/>
      <c r="I36" s="100">
        <v>0.2</v>
      </c>
      <c r="J36" s="99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9">
        <f>ROUND((SUM(BI126:BI197)),  2)</f>
        <v>0</v>
      </c>
      <c r="G37" s="29"/>
      <c r="H37" s="29"/>
      <c r="I37" s="100">
        <v>0</v>
      </c>
      <c r="J37" s="99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8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1"/>
      <c r="D39" s="102" t="s">
        <v>45</v>
      </c>
      <c r="E39" s="57"/>
      <c r="F39" s="57"/>
      <c r="G39" s="103" t="s">
        <v>46</v>
      </c>
      <c r="H39" s="104" t="s">
        <v>47</v>
      </c>
      <c r="I39" s="105"/>
      <c r="J39" s="106">
        <f>SUM(J30:J37)</f>
        <v>0</v>
      </c>
      <c r="K39" s="107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86"/>
      <c r="L41" s="17"/>
    </row>
    <row r="42" spans="1:31" s="1" customFormat="1" ht="14.45" customHeight="1">
      <c r="B42" s="17"/>
      <c r="I42" s="86"/>
      <c r="L42" s="17"/>
    </row>
    <row r="43" spans="1:31" s="1" customFormat="1" ht="14.45" customHeight="1">
      <c r="B43" s="17"/>
      <c r="I43" s="86"/>
      <c r="L43" s="17"/>
    </row>
    <row r="44" spans="1:31" s="1" customFormat="1" ht="14.45" customHeight="1">
      <c r="B44" s="17"/>
      <c r="I44" s="86"/>
      <c r="L44" s="17"/>
    </row>
    <row r="45" spans="1:31" s="1" customFormat="1" ht="14.45" customHeight="1">
      <c r="B45" s="17"/>
      <c r="I45" s="86"/>
      <c r="L45" s="17"/>
    </row>
    <row r="46" spans="1:31" s="1" customFormat="1" ht="14.45" customHeight="1">
      <c r="B46" s="17"/>
      <c r="I46" s="86"/>
      <c r="L46" s="17"/>
    </row>
    <row r="47" spans="1:31" s="1" customFormat="1" ht="14.45" customHeight="1">
      <c r="B47" s="17"/>
      <c r="I47" s="86"/>
      <c r="L47" s="17"/>
    </row>
    <row r="48" spans="1:31" s="1" customFormat="1" ht="14.45" customHeight="1">
      <c r="B48" s="17"/>
      <c r="I48" s="86"/>
      <c r="L48" s="17"/>
    </row>
    <row r="49" spans="1:31" s="1" customFormat="1" ht="14.45" customHeight="1">
      <c r="B49" s="17"/>
      <c r="I49" s="86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08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9" t="s">
        <v>51</v>
      </c>
      <c r="G61" s="42" t="s">
        <v>50</v>
      </c>
      <c r="H61" s="32"/>
      <c r="I61" s="110"/>
      <c r="J61" s="111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2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9" t="s">
        <v>51</v>
      </c>
      <c r="G76" s="42" t="s">
        <v>50</v>
      </c>
      <c r="H76" s="32"/>
      <c r="I76" s="110"/>
      <c r="J76" s="111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3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4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87</v>
      </c>
      <c r="D82" s="29"/>
      <c r="E82" s="29"/>
      <c r="F82" s="29"/>
      <c r="G82" s="29"/>
      <c r="H82" s="29"/>
      <c r="I82" s="8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8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8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5" t="str">
        <f>E7</f>
        <v>Most cez miestny potok</v>
      </c>
      <c r="F85" s="226"/>
      <c r="G85" s="226"/>
      <c r="H85" s="226"/>
      <c r="I85" s="8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86</v>
      </c>
      <c r="D86" s="29"/>
      <c r="E86" s="29"/>
      <c r="F86" s="29"/>
      <c r="G86" s="29"/>
      <c r="H86" s="29"/>
      <c r="I86" s="8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5" t="str">
        <f>E9</f>
        <v>01 - Vlastná stavba</v>
      </c>
      <c r="F87" s="224"/>
      <c r="G87" s="224"/>
      <c r="H87" s="224"/>
      <c r="I87" s="8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8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>Podolínec</v>
      </c>
      <c r="G89" s="29"/>
      <c r="H89" s="29"/>
      <c r="I89" s="90" t="s">
        <v>21</v>
      </c>
      <c r="J89" s="52">
        <f>IF(J12="","",J12)</f>
        <v>44267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8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23</v>
      </c>
      <c r="D91" s="29"/>
      <c r="E91" s="29"/>
      <c r="F91" s="22" t="str">
        <f>E15</f>
        <v>Mesto Podolínec</v>
      </c>
      <c r="G91" s="29"/>
      <c r="H91" s="29"/>
      <c r="I91" s="90" t="s">
        <v>29</v>
      </c>
      <c r="J91" s="27" t="str">
        <f>E21</f>
        <v>Sapan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0" t="s">
        <v>32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8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5" t="s">
        <v>88</v>
      </c>
      <c r="D94" s="101"/>
      <c r="E94" s="101"/>
      <c r="F94" s="101"/>
      <c r="G94" s="101"/>
      <c r="H94" s="101"/>
      <c r="I94" s="116"/>
      <c r="J94" s="117" t="s">
        <v>89</v>
      </c>
      <c r="K94" s="101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8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8" t="s">
        <v>90</v>
      </c>
      <c r="D96" s="29"/>
      <c r="E96" s="29"/>
      <c r="F96" s="29"/>
      <c r="G96" s="29"/>
      <c r="H96" s="29"/>
      <c r="I96" s="8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spans="1:31" s="9" customFormat="1" ht="24.95" hidden="1" customHeight="1">
      <c r="B97" s="119"/>
      <c r="D97" s="120" t="s">
        <v>92</v>
      </c>
      <c r="E97" s="121"/>
      <c r="F97" s="121"/>
      <c r="G97" s="121"/>
      <c r="H97" s="121"/>
      <c r="I97" s="122"/>
      <c r="J97" s="123">
        <f>J127</f>
        <v>0</v>
      </c>
      <c r="L97" s="119"/>
    </row>
    <row r="98" spans="1:31" s="10" customFormat="1" ht="19.899999999999999" hidden="1" customHeight="1">
      <c r="B98" s="124"/>
      <c r="D98" s="125" t="s">
        <v>93</v>
      </c>
      <c r="E98" s="126"/>
      <c r="F98" s="126"/>
      <c r="G98" s="126"/>
      <c r="H98" s="126"/>
      <c r="I98" s="127"/>
      <c r="J98" s="128">
        <f>J128</f>
        <v>0</v>
      </c>
      <c r="L98" s="124"/>
    </row>
    <row r="99" spans="1:31" s="10" customFormat="1" ht="19.899999999999999" hidden="1" customHeight="1">
      <c r="B99" s="124"/>
      <c r="D99" s="125" t="s">
        <v>94</v>
      </c>
      <c r="E99" s="126"/>
      <c r="F99" s="126"/>
      <c r="G99" s="126"/>
      <c r="H99" s="126"/>
      <c r="I99" s="127"/>
      <c r="J99" s="128">
        <f>J145</f>
        <v>0</v>
      </c>
      <c r="L99" s="124"/>
    </row>
    <row r="100" spans="1:31" s="10" customFormat="1" ht="19.899999999999999" hidden="1" customHeight="1">
      <c r="B100" s="124"/>
      <c r="D100" s="125" t="s">
        <v>95</v>
      </c>
      <c r="E100" s="126"/>
      <c r="F100" s="126"/>
      <c r="G100" s="126"/>
      <c r="H100" s="126"/>
      <c r="I100" s="127"/>
      <c r="J100" s="128">
        <f>J155</f>
        <v>0</v>
      </c>
      <c r="L100" s="124"/>
    </row>
    <row r="101" spans="1:31" s="10" customFormat="1" ht="19.899999999999999" hidden="1" customHeight="1">
      <c r="B101" s="124"/>
      <c r="D101" s="125" t="s">
        <v>96</v>
      </c>
      <c r="E101" s="126"/>
      <c r="F101" s="126"/>
      <c r="G101" s="126"/>
      <c r="H101" s="126"/>
      <c r="I101" s="127"/>
      <c r="J101" s="128">
        <f>J159</f>
        <v>0</v>
      </c>
      <c r="L101" s="124"/>
    </row>
    <row r="102" spans="1:31" s="10" customFormat="1" ht="19.899999999999999" hidden="1" customHeight="1">
      <c r="B102" s="124"/>
      <c r="D102" s="125" t="s">
        <v>97</v>
      </c>
      <c r="E102" s="126"/>
      <c r="F102" s="126"/>
      <c r="G102" s="126"/>
      <c r="H102" s="126"/>
      <c r="I102" s="127"/>
      <c r="J102" s="128">
        <f>J167</f>
        <v>0</v>
      </c>
      <c r="L102" s="124"/>
    </row>
    <row r="103" spans="1:31" s="10" customFormat="1" ht="19.899999999999999" hidden="1" customHeight="1">
      <c r="B103" s="124"/>
      <c r="D103" s="125" t="s">
        <v>98</v>
      </c>
      <c r="E103" s="126"/>
      <c r="F103" s="126"/>
      <c r="G103" s="126"/>
      <c r="H103" s="126"/>
      <c r="I103" s="127"/>
      <c r="J103" s="128">
        <f>J175</f>
        <v>0</v>
      </c>
      <c r="L103" s="124"/>
    </row>
    <row r="104" spans="1:31" s="10" customFormat="1" ht="19.899999999999999" hidden="1" customHeight="1">
      <c r="B104" s="124"/>
      <c r="D104" s="125" t="s">
        <v>99</v>
      </c>
      <c r="E104" s="126"/>
      <c r="F104" s="126"/>
      <c r="G104" s="126"/>
      <c r="H104" s="126"/>
      <c r="I104" s="127"/>
      <c r="J104" s="128">
        <f>J189</f>
        <v>0</v>
      </c>
      <c r="L104" s="124"/>
    </row>
    <row r="105" spans="1:31" s="9" customFormat="1" ht="24.95" hidden="1" customHeight="1">
      <c r="B105" s="119"/>
      <c r="D105" s="120" t="s">
        <v>100</v>
      </c>
      <c r="E105" s="121"/>
      <c r="F105" s="121"/>
      <c r="G105" s="121"/>
      <c r="H105" s="121"/>
      <c r="I105" s="122"/>
      <c r="J105" s="123">
        <f>J191</f>
        <v>0</v>
      </c>
      <c r="L105" s="119"/>
    </row>
    <row r="106" spans="1:31" s="10" customFormat="1" ht="19.899999999999999" hidden="1" customHeight="1">
      <c r="B106" s="124"/>
      <c r="D106" s="125" t="s">
        <v>101</v>
      </c>
      <c r="E106" s="126"/>
      <c r="F106" s="126"/>
      <c r="G106" s="126"/>
      <c r="H106" s="126"/>
      <c r="I106" s="127"/>
      <c r="J106" s="128">
        <f>J192</f>
        <v>0</v>
      </c>
      <c r="L106" s="124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8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hidden="1" customHeight="1">
      <c r="A108" s="29"/>
      <c r="B108" s="44"/>
      <c r="C108" s="45"/>
      <c r="D108" s="45"/>
      <c r="E108" s="45"/>
      <c r="F108" s="45"/>
      <c r="G108" s="45"/>
      <c r="H108" s="45"/>
      <c r="I108" s="113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idden="1"/>
    <row r="110" spans="1:31" hidden="1"/>
    <row r="111" spans="1:31" hidden="1"/>
    <row r="112" spans="1:31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14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102</v>
      </c>
      <c r="D113" s="29"/>
      <c r="E113" s="29"/>
      <c r="F113" s="29"/>
      <c r="G113" s="29"/>
      <c r="H113" s="29"/>
      <c r="I113" s="8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8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15</v>
      </c>
      <c r="D115" s="29"/>
      <c r="E115" s="29"/>
      <c r="F115" s="29"/>
      <c r="G115" s="29"/>
      <c r="H115" s="29"/>
      <c r="I115" s="8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5" t="str">
        <f>E7</f>
        <v>Most cez miestny potok</v>
      </c>
      <c r="F116" s="226"/>
      <c r="G116" s="226"/>
      <c r="H116" s="226"/>
      <c r="I116" s="8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86</v>
      </c>
      <c r="D117" s="29"/>
      <c r="E117" s="29"/>
      <c r="F117" s="29"/>
      <c r="G117" s="29"/>
      <c r="H117" s="29"/>
      <c r="I117" s="8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05" t="str">
        <f>E9</f>
        <v>01 - Vlastná stavba</v>
      </c>
      <c r="F118" s="224"/>
      <c r="G118" s="224"/>
      <c r="H118" s="224"/>
      <c r="I118" s="8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8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F12</f>
        <v>Podolínec</v>
      </c>
      <c r="G120" s="29"/>
      <c r="H120" s="29"/>
      <c r="I120" s="90" t="s">
        <v>21</v>
      </c>
      <c r="J120" s="52">
        <f>IF(J12="","",J12)</f>
        <v>44267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8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23</v>
      </c>
      <c r="D122" s="29"/>
      <c r="E122" s="29"/>
      <c r="F122" s="22" t="str">
        <f>E15</f>
        <v>Mesto Podolínec</v>
      </c>
      <c r="G122" s="29"/>
      <c r="H122" s="29"/>
      <c r="I122" s="90" t="s">
        <v>29</v>
      </c>
      <c r="J122" s="27" t="str">
        <f>E21</f>
        <v>Sapan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27</v>
      </c>
      <c r="D123" s="29"/>
      <c r="E123" s="29"/>
      <c r="F123" s="22" t="str">
        <f>IF(E18="","",E18)</f>
        <v>Vyplň údaj</v>
      </c>
      <c r="G123" s="29"/>
      <c r="H123" s="29"/>
      <c r="I123" s="90" t="s">
        <v>32</v>
      </c>
      <c r="J123" s="27" t="str">
        <f>E24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8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9"/>
      <c r="B125" s="130"/>
      <c r="C125" s="131" t="s">
        <v>103</v>
      </c>
      <c r="D125" s="132" t="s">
        <v>60</v>
      </c>
      <c r="E125" s="132" t="s">
        <v>56</v>
      </c>
      <c r="F125" s="132" t="s">
        <v>57</v>
      </c>
      <c r="G125" s="132" t="s">
        <v>104</v>
      </c>
      <c r="H125" s="132" t="s">
        <v>105</v>
      </c>
      <c r="I125" s="133" t="s">
        <v>106</v>
      </c>
      <c r="J125" s="134" t="s">
        <v>89</v>
      </c>
      <c r="K125" s="135" t="s">
        <v>107</v>
      </c>
      <c r="L125" s="136"/>
      <c r="M125" s="59" t="s">
        <v>1</v>
      </c>
      <c r="N125" s="60" t="s">
        <v>39</v>
      </c>
      <c r="O125" s="60" t="s">
        <v>108</v>
      </c>
      <c r="P125" s="60" t="s">
        <v>109</v>
      </c>
      <c r="Q125" s="60" t="s">
        <v>110</v>
      </c>
      <c r="R125" s="60" t="s">
        <v>111</v>
      </c>
      <c r="S125" s="60" t="s">
        <v>112</v>
      </c>
      <c r="T125" s="61" t="s">
        <v>113</v>
      </c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</row>
    <row r="126" spans="1:63" s="2" customFormat="1" ht="22.9" customHeight="1">
      <c r="A126" s="29"/>
      <c r="B126" s="30"/>
      <c r="C126" s="66" t="s">
        <v>90</v>
      </c>
      <c r="D126" s="29"/>
      <c r="E126" s="29"/>
      <c r="F126" s="29"/>
      <c r="G126" s="29"/>
      <c r="H126" s="29"/>
      <c r="I126" s="89"/>
      <c r="J126" s="137">
        <f>BK126</f>
        <v>0</v>
      </c>
      <c r="K126" s="29"/>
      <c r="L126" s="30"/>
      <c r="M126" s="62"/>
      <c r="N126" s="53"/>
      <c r="O126" s="63"/>
      <c r="P126" s="138">
        <f>P127+P191</f>
        <v>0</v>
      </c>
      <c r="Q126" s="63"/>
      <c r="R126" s="138">
        <f>R127+R191</f>
        <v>138.78710185</v>
      </c>
      <c r="S126" s="63"/>
      <c r="T126" s="139">
        <f>T127+T191</f>
        <v>12.257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91</v>
      </c>
      <c r="BK126" s="140">
        <f>BK127+BK191</f>
        <v>0</v>
      </c>
    </row>
    <row r="127" spans="1:63" s="12" customFormat="1" ht="25.9" customHeight="1">
      <c r="B127" s="141"/>
      <c r="D127" s="142" t="s">
        <v>74</v>
      </c>
      <c r="E127" s="143" t="s">
        <v>114</v>
      </c>
      <c r="F127" s="143" t="s">
        <v>115</v>
      </c>
      <c r="I127" s="144"/>
      <c r="J127" s="145">
        <f>BK127</f>
        <v>0</v>
      </c>
      <c r="L127" s="141"/>
      <c r="M127" s="146"/>
      <c r="N127" s="147"/>
      <c r="O127" s="147"/>
      <c r="P127" s="148">
        <f>P128+P145+P155+P159+P167+P175+P189</f>
        <v>0</v>
      </c>
      <c r="Q127" s="147"/>
      <c r="R127" s="148">
        <f>R128+R145+R155+R159+R167+R175+R189</f>
        <v>138.46015685</v>
      </c>
      <c r="S127" s="147"/>
      <c r="T127" s="149">
        <f>T128+T145+T155+T159+T167+T175+T189</f>
        <v>12.257</v>
      </c>
      <c r="AR127" s="142" t="s">
        <v>83</v>
      </c>
      <c r="AT127" s="150" t="s">
        <v>74</v>
      </c>
      <c r="AU127" s="150" t="s">
        <v>75</v>
      </c>
      <c r="AY127" s="142" t="s">
        <v>116</v>
      </c>
      <c r="BK127" s="151">
        <f>BK128+BK145+BK155+BK159+BK167+BK175+BK189</f>
        <v>0</v>
      </c>
    </row>
    <row r="128" spans="1:63" s="12" customFormat="1" ht="22.9" customHeight="1">
      <c r="B128" s="141"/>
      <c r="D128" s="142" t="s">
        <v>74</v>
      </c>
      <c r="E128" s="152" t="s">
        <v>83</v>
      </c>
      <c r="F128" s="152" t="s">
        <v>117</v>
      </c>
      <c r="I128" s="144"/>
      <c r="J128" s="153">
        <f>BK128</f>
        <v>0</v>
      </c>
      <c r="L128" s="141"/>
      <c r="M128" s="146"/>
      <c r="N128" s="147"/>
      <c r="O128" s="147"/>
      <c r="P128" s="148">
        <f>SUM(P129:P144)</f>
        <v>0</v>
      </c>
      <c r="Q128" s="147"/>
      <c r="R128" s="148">
        <f>SUM(R129:R144)</f>
        <v>6.3000000000000003E-4</v>
      </c>
      <c r="S128" s="147"/>
      <c r="T128" s="149">
        <f>SUM(T129:T144)</f>
        <v>11.949</v>
      </c>
      <c r="AR128" s="142" t="s">
        <v>83</v>
      </c>
      <c r="AT128" s="150" t="s">
        <v>74</v>
      </c>
      <c r="AU128" s="150" t="s">
        <v>83</v>
      </c>
      <c r="AY128" s="142" t="s">
        <v>116</v>
      </c>
      <c r="BK128" s="151">
        <f>SUM(BK129:BK144)</f>
        <v>0</v>
      </c>
    </row>
    <row r="129" spans="1:65" s="2" customFormat="1" ht="36" customHeight="1">
      <c r="A129" s="29"/>
      <c r="B129" s="154"/>
      <c r="C129" s="155" t="s">
        <v>83</v>
      </c>
      <c r="D129" s="155" t="s">
        <v>118</v>
      </c>
      <c r="E129" s="156" t="s">
        <v>119</v>
      </c>
      <c r="F129" s="157" t="s">
        <v>120</v>
      </c>
      <c r="G129" s="158" t="s">
        <v>121</v>
      </c>
      <c r="H129" s="159">
        <v>35</v>
      </c>
      <c r="I129" s="160"/>
      <c r="J129" s="161">
        <f t="shared" ref="J129:J144" si="0">ROUND(I129*H129,2)</f>
        <v>0</v>
      </c>
      <c r="K129" s="162"/>
      <c r="L129" s="30"/>
      <c r="M129" s="163" t="s">
        <v>1</v>
      </c>
      <c r="N129" s="164" t="s">
        <v>41</v>
      </c>
      <c r="O129" s="55"/>
      <c r="P129" s="165">
        <f t="shared" ref="P129:P144" si="1">O129*H129</f>
        <v>0</v>
      </c>
      <c r="Q129" s="165">
        <v>0</v>
      </c>
      <c r="R129" s="165">
        <f t="shared" ref="R129:R144" si="2">Q129*H129</f>
        <v>0</v>
      </c>
      <c r="S129" s="165">
        <v>0</v>
      </c>
      <c r="T129" s="166">
        <f t="shared" ref="T129:T144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7" t="s">
        <v>122</v>
      </c>
      <c r="AT129" s="167" t="s">
        <v>118</v>
      </c>
      <c r="AU129" s="167" t="s">
        <v>123</v>
      </c>
      <c r="AY129" s="14" t="s">
        <v>116</v>
      </c>
      <c r="BE129" s="168">
        <f t="shared" ref="BE129:BE144" si="4">IF(N129="základná",J129,0)</f>
        <v>0</v>
      </c>
      <c r="BF129" s="168">
        <f t="shared" ref="BF129:BF144" si="5">IF(N129="znížená",J129,0)</f>
        <v>0</v>
      </c>
      <c r="BG129" s="168">
        <f t="shared" ref="BG129:BG144" si="6">IF(N129="zákl. prenesená",J129,0)</f>
        <v>0</v>
      </c>
      <c r="BH129" s="168">
        <f t="shared" ref="BH129:BH144" si="7">IF(N129="zníž. prenesená",J129,0)</f>
        <v>0</v>
      </c>
      <c r="BI129" s="168">
        <f t="shared" ref="BI129:BI144" si="8">IF(N129="nulová",J129,0)</f>
        <v>0</v>
      </c>
      <c r="BJ129" s="14" t="s">
        <v>123</v>
      </c>
      <c r="BK129" s="168">
        <f t="shared" ref="BK129:BK144" si="9">ROUND(I129*H129,2)</f>
        <v>0</v>
      </c>
      <c r="BL129" s="14" t="s">
        <v>122</v>
      </c>
      <c r="BM129" s="167" t="s">
        <v>124</v>
      </c>
    </row>
    <row r="130" spans="1:65" s="2" customFormat="1" ht="36" customHeight="1">
      <c r="A130" s="29"/>
      <c r="B130" s="154"/>
      <c r="C130" s="155" t="s">
        <v>123</v>
      </c>
      <c r="D130" s="155" t="s">
        <v>118</v>
      </c>
      <c r="E130" s="156" t="s">
        <v>125</v>
      </c>
      <c r="F130" s="157" t="s">
        <v>126</v>
      </c>
      <c r="G130" s="158" t="s">
        <v>121</v>
      </c>
      <c r="H130" s="159">
        <v>35</v>
      </c>
      <c r="I130" s="160"/>
      <c r="J130" s="161">
        <f t="shared" si="0"/>
        <v>0</v>
      </c>
      <c r="K130" s="162"/>
      <c r="L130" s="30"/>
      <c r="M130" s="163" t="s">
        <v>1</v>
      </c>
      <c r="N130" s="164" t="s">
        <v>41</v>
      </c>
      <c r="O130" s="55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7" t="s">
        <v>122</v>
      </c>
      <c r="AT130" s="167" t="s">
        <v>118</v>
      </c>
      <c r="AU130" s="167" t="s">
        <v>123</v>
      </c>
      <c r="AY130" s="14" t="s">
        <v>116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4" t="s">
        <v>123</v>
      </c>
      <c r="BK130" s="168">
        <f t="shared" si="9"/>
        <v>0</v>
      </c>
      <c r="BL130" s="14" t="s">
        <v>122</v>
      </c>
      <c r="BM130" s="167" t="s">
        <v>127</v>
      </c>
    </row>
    <row r="131" spans="1:65" s="2" customFormat="1" ht="24" customHeight="1">
      <c r="A131" s="29"/>
      <c r="B131" s="154"/>
      <c r="C131" s="155" t="s">
        <v>128</v>
      </c>
      <c r="D131" s="155" t="s">
        <v>118</v>
      </c>
      <c r="E131" s="156" t="s">
        <v>129</v>
      </c>
      <c r="F131" s="157" t="s">
        <v>130</v>
      </c>
      <c r="G131" s="158" t="s">
        <v>121</v>
      </c>
      <c r="H131" s="159">
        <v>35</v>
      </c>
      <c r="I131" s="160"/>
      <c r="J131" s="161">
        <f t="shared" si="0"/>
        <v>0</v>
      </c>
      <c r="K131" s="162"/>
      <c r="L131" s="30"/>
      <c r="M131" s="163" t="s">
        <v>1</v>
      </c>
      <c r="N131" s="164" t="s">
        <v>41</v>
      </c>
      <c r="O131" s="55"/>
      <c r="P131" s="165">
        <f t="shared" si="1"/>
        <v>0</v>
      </c>
      <c r="Q131" s="165">
        <v>0</v>
      </c>
      <c r="R131" s="165">
        <f t="shared" si="2"/>
        <v>0</v>
      </c>
      <c r="S131" s="165">
        <v>0.316</v>
      </c>
      <c r="T131" s="166">
        <f t="shared" si="3"/>
        <v>11.06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7" t="s">
        <v>122</v>
      </c>
      <c r="AT131" s="167" t="s">
        <v>118</v>
      </c>
      <c r="AU131" s="167" t="s">
        <v>123</v>
      </c>
      <c r="AY131" s="14" t="s">
        <v>116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4" t="s">
        <v>123</v>
      </c>
      <c r="BK131" s="168">
        <f t="shared" si="9"/>
        <v>0</v>
      </c>
      <c r="BL131" s="14" t="s">
        <v>122</v>
      </c>
      <c r="BM131" s="167" t="s">
        <v>131</v>
      </c>
    </row>
    <row r="132" spans="1:65" s="2" customFormat="1" ht="24" customHeight="1">
      <c r="A132" s="29"/>
      <c r="B132" s="154"/>
      <c r="C132" s="155" t="s">
        <v>122</v>
      </c>
      <c r="D132" s="155" t="s">
        <v>118</v>
      </c>
      <c r="E132" s="156" t="s">
        <v>132</v>
      </c>
      <c r="F132" s="157" t="s">
        <v>133</v>
      </c>
      <c r="G132" s="158" t="s">
        <v>121</v>
      </c>
      <c r="H132" s="159">
        <v>7</v>
      </c>
      <c r="I132" s="160"/>
      <c r="J132" s="161">
        <f t="shared" si="0"/>
        <v>0</v>
      </c>
      <c r="K132" s="162"/>
      <c r="L132" s="30"/>
      <c r="M132" s="163" t="s">
        <v>1</v>
      </c>
      <c r="N132" s="164" t="s">
        <v>41</v>
      </c>
      <c r="O132" s="55"/>
      <c r="P132" s="165">
        <f t="shared" si="1"/>
        <v>0</v>
      </c>
      <c r="Q132" s="165">
        <v>9.0000000000000006E-5</v>
      </c>
      <c r="R132" s="165">
        <f t="shared" si="2"/>
        <v>6.3000000000000003E-4</v>
      </c>
      <c r="S132" s="165">
        <v>0.127</v>
      </c>
      <c r="T132" s="166">
        <f t="shared" si="3"/>
        <v>0.88900000000000001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7" t="s">
        <v>122</v>
      </c>
      <c r="AT132" s="167" t="s">
        <v>118</v>
      </c>
      <c r="AU132" s="167" t="s">
        <v>123</v>
      </c>
      <c r="AY132" s="14" t="s">
        <v>116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4" t="s">
        <v>123</v>
      </c>
      <c r="BK132" s="168">
        <f t="shared" si="9"/>
        <v>0</v>
      </c>
      <c r="BL132" s="14" t="s">
        <v>122</v>
      </c>
      <c r="BM132" s="167" t="s">
        <v>134</v>
      </c>
    </row>
    <row r="133" spans="1:65" s="2" customFormat="1" ht="24" customHeight="1">
      <c r="A133" s="29"/>
      <c r="B133" s="154"/>
      <c r="C133" s="155" t="s">
        <v>135</v>
      </c>
      <c r="D133" s="155" t="s">
        <v>118</v>
      </c>
      <c r="E133" s="156" t="s">
        <v>136</v>
      </c>
      <c r="F133" s="157" t="s">
        <v>137</v>
      </c>
      <c r="G133" s="158" t="s">
        <v>138</v>
      </c>
      <c r="H133" s="159">
        <v>50</v>
      </c>
      <c r="I133" s="160"/>
      <c r="J133" s="161">
        <f t="shared" si="0"/>
        <v>0</v>
      </c>
      <c r="K133" s="162"/>
      <c r="L133" s="30"/>
      <c r="M133" s="163" t="s">
        <v>1</v>
      </c>
      <c r="N133" s="164" t="s">
        <v>41</v>
      </c>
      <c r="O133" s="55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7" t="s">
        <v>122</v>
      </c>
      <c r="AT133" s="167" t="s">
        <v>118</v>
      </c>
      <c r="AU133" s="167" t="s">
        <v>123</v>
      </c>
      <c r="AY133" s="14" t="s">
        <v>116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4" t="s">
        <v>123</v>
      </c>
      <c r="BK133" s="168">
        <f t="shared" si="9"/>
        <v>0</v>
      </c>
      <c r="BL133" s="14" t="s">
        <v>122</v>
      </c>
      <c r="BM133" s="167" t="s">
        <v>139</v>
      </c>
    </row>
    <row r="134" spans="1:65" s="2" customFormat="1" ht="24" customHeight="1">
      <c r="A134" s="29"/>
      <c r="B134" s="154"/>
      <c r="C134" s="155" t="s">
        <v>140</v>
      </c>
      <c r="D134" s="155" t="s">
        <v>118</v>
      </c>
      <c r="E134" s="156" t="s">
        <v>141</v>
      </c>
      <c r="F134" s="157" t="s">
        <v>142</v>
      </c>
      <c r="G134" s="158" t="s">
        <v>143</v>
      </c>
      <c r="H134" s="159">
        <v>10</v>
      </c>
      <c r="I134" s="160"/>
      <c r="J134" s="161">
        <f t="shared" si="0"/>
        <v>0</v>
      </c>
      <c r="K134" s="162"/>
      <c r="L134" s="30"/>
      <c r="M134" s="163" t="s">
        <v>1</v>
      </c>
      <c r="N134" s="164" t="s">
        <v>41</v>
      </c>
      <c r="O134" s="55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7" t="s">
        <v>122</v>
      </c>
      <c r="AT134" s="167" t="s">
        <v>118</v>
      </c>
      <c r="AU134" s="167" t="s">
        <v>123</v>
      </c>
      <c r="AY134" s="14" t="s">
        <v>116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4" t="s">
        <v>123</v>
      </c>
      <c r="BK134" s="168">
        <f t="shared" si="9"/>
        <v>0</v>
      </c>
      <c r="BL134" s="14" t="s">
        <v>122</v>
      </c>
      <c r="BM134" s="167" t="s">
        <v>144</v>
      </c>
    </row>
    <row r="135" spans="1:65" s="2" customFormat="1" ht="16.5" customHeight="1">
      <c r="A135" s="29"/>
      <c r="B135" s="154"/>
      <c r="C135" s="155" t="s">
        <v>145</v>
      </c>
      <c r="D135" s="155" t="s">
        <v>118</v>
      </c>
      <c r="E135" s="156" t="s">
        <v>146</v>
      </c>
      <c r="F135" s="157" t="s">
        <v>147</v>
      </c>
      <c r="G135" s="158" t="s">
        <v>148</v>
      </c>
      <c r="H135" s="159">
        <v>54.35</v>
      </c>
      <c r="I135" s="160"/>
      <c r="J135" s="161">
        <f t="shared" si="0"/>
        <v>0</v>
      </c>
      <c r="K135" s="162"/>
      <c r="L135" s="30"/>
      <c r="M135" s="163" t="s">
        <v>1</v>
      </c>
      <c r="N135" s="164" t="s">
        <v>41</v>
      </c>
      <c r="O135" s="55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7" t="s">
        <v>122</v>
      </c>
      <c r="AT135" s="167" t="s">
        <v>118</v>
      </c>
      <c r="AU135" s="167" t="s">
        <v>123</v>
      </c>
      <c r="AY135" s="14" t="s">
        <v>116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4" t="s">
        <v>123</v>
      </c>
      <c r="BK135" s="168">
        <f t="shared" si="9"/>
        <v>0</v>
      </c>
      <c r="BL135" s="14" t="s">
        <v>122</v>
      </c>
      <c r="BM135" s="167" t="s">
        <v>149</v>
      </c>
    </row>
    <row r="136" spans="1:65" s="2" customFormat="1" ht="24" customHeight="1">
      <c r="A136" s="29"/>
      <c r="B136" s="154"/>
      <c r="C136" s="155" t="s">
        <v>150</v>
      </c>
      <c r="D136" s="155" t="s">
        <v>118</v>
      </c>
      <c r="E136" s="156" t="s">
        <v>151</v>
      </c>
      <c r="F136" s="157" t="s">
        <v>152</v>
      </c>
      <c r="G136" s="158" t="s">
        <v>148</v>
      </c>
      <c r="H136" s="159">
        <v>54.35</v>
      </c>
      <c r="I136" s="160"/>
      <c r="J136" s="161">
        <f t="shared" si="0"/>
        <v>0</v>
      </c>
      <c r="K136" s="162"/>
      <c r="L136" s="30"/>
      <c r="M136" s="163" t="s">
        <v>1</v>
      </c>
      <c r="N136" s="164" t="s">
        <v>41</v>
      </c>
      <c r="O136" s="55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7" t="s">
        <v>122</v>
      </c>
      <c r="AT136" s="167" t="s">
        <v>118</v>
      </c>
      <c r="AU136" s="167" t="s">
        <v>123</v>
      </c>
      <c r="AY136" s="14" t="s">
        <v>116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4" t="s">
        <v>123</v>
      </c>
      <c r="BK136" s="168">
        <f t="shared" si="9"/>
        <v>0</v>
      </c>
      <c r="BL136" s="14" t="s">
        <v>122</v>
      </c>
      <c r="BM136" s="167" t="s">
        <v>153</v>
      </c>
    </row>
    <row r="137" spans="1:65" s="2" customFormat="1" ht="16.5" customHeight="1">
      <c r="A137" s="29"/>
      <c r="B137" s="154"/>
      <c r="C137" s="155" t="s">
        <v>154</v>
      </c>
      <c r="D137" s="155" t="s">
        <v>118</v>
      </c>
      <c r="E137" s="156" t="s">
        <v>155</v>
      </c>
      <c r="F137" s="157" t="s">
        <v>156</v>
      </c>
      <c r="G137" s="158" t="s">
        <v>148</v>
      </c>
      <c r="H137" s="159">
        <v>54.35</v>
      </c>
      <c r="I137" s="160"/>
      <c r="J137" s="161">
        <f t="shared" si="0"/>
        <v>0</v>
      </c>
      <c r="K137" s="162"/>
      <c r="L137" s="30"/>
      <c r="M137" s="163" t="s">
        <v>1</v>
      </c>
      <c r="N137" s="164" t="s">
        <v>41</v>
      </c>
      <c r="O137" s="55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7" t="s">
        <v>122</v>
      </c>
      <c r="AT137" s="167" t="s">
        <v>118</v>
      </c>
      <c r="AU137" s="167" t="s">
        <v>123</v>
      </c>
      <c r="AY137" s="14" t="s">
        <v>116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4" t="s">
        <v>123</v>
      </c>
      <c r="BK137" s="168">
        <f t="shared" si="9"/>
        <v>0</v>
      </c>
      <c r="BL137" s="14" t="s">
        <v>122</v>
      </c>
      <c r="BM137" s="167" t="s">
        <v>157</v>
      </c>
    </row>
    <row r="138" spans="1:65" s="2" customFormat="1" ht="24" customHeight="1">
      <c r="A138" s="29"/>
      <c r="B138" s="154"/>
      <c r="C138" s="155" t="s">
        <v>158</v>
      </c>
      <c r="D138" s="155" t="s">
        <v>118</v>
      </c>
      <c r="E138" s="156" t="s">
        <v>159</v>
      </c>
      <c r="F138" s="157" t="s">
        <v>160</v>
      </c>
      <c r="G138" s="158" t="s">
        <v>148</v>
      </c>
      <c r="H138" s="159">
        <v>20.76</v>
      </c>
      <c r="I138" s="160"/>
      <c r="J138" s="161">
        <f t="shared" si="0"/>
        <v>0</v>
      </c>
      <c r="K138" s="162"/>
      <c r="L138" s="30"/>
      <c r="M138" s="163" t="s">
        <v>1</v>
      </c>
      <c r="N138" s="164" t="s">
        <v>41</v>
      </c>
      <c r="O138" s="55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7" t="s">
        <v>122</v>
      </c>
      <c r="AT138" s="167" t="s">
        <v>118</v>
      </c>
      <c r="AU138" s="167" t="s">
        <v>123</v>
      </c>
      <c r="AY138" s="14" t="s">
        <v>116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4" t="s">
        <v>123</v>
      </c>
      <c r="BK138" s="168">
        <f t="shared" si="9"/>
        <v>0</v>
      </c>
      <c r="BL138" s="14" t="s">
        <v>122</v>
      </c>
      <c r="BM138" s="167" t="s">
        <v>161</v>
      </c>
    </row>
    <row r="139" spans="1:65" s="2" customFormat="1" ht="24" customHeight="1">
      <c r="A139" s="29"/>
      <c r="B139" s="154"/>
      <c r="C139" s="155" t="s">
        <v>162</v>
      </c>
      <c r="D139" s="155" t="s">
        <v>118</v>
      </c>
      <c r="E139" s="156" t="s">
        <v>163</v>
      </c>
      <c r="F139" s="157" t="s">
        <v>164</v>
      </c>
      <c r="G139" s="158" t="s">
        <v>148</v>
      </c>
      <c r="H139" s="159">
        <v>20.76</v>
      </c>
      <c r="I139" s="160"/>
      <c r="J139" s="161">
        <f t="shared" si="0"/>
        <v>0</v>
      </c>
      <c r="K139" s="162"/>
      <c r="L139" s="30"/>
      <c r="M139" s="163" t="s">
        <v>1</v>
      </c>
      <c r="N139" s="164" t="s">
        <v>41</v>
      </c>
      <c r="O139" s="55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7" t="s">
        <v>122</v>
      </c>
      <c r="AT139" s="167" t="s">
        <v>118</v>
      </c>
      <c r="AU139" s="167" t="s">
        <v>123</v>
      </c>
      <c r="AY139" s="14" t="s">
        <v>116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4" t="s">
        <v>123</v>
      </c>
      <c r="BK139" s="168">
        <f t="shared" si="9"/>
        <v>0</v>
      </c>
      <c r="BL139" s="14" t="s">
        <v>122</v>
      </c>
      <c r="BM139" s="167" t="s">
        <v>165</v>
      </c>
    </row>
    <row r="140" spans="1:65" s="2" customFormat="1" ht="24" customHeight="1">
      <c r="A140" s="29"/>
      <c r="B140" s="154"/>
      <c r="C140" s="155" t="s">
        <v>166</v>
      </c>
      <c r="D140" s="155" t="s">
        <v>118</v>
      </c>
      <c r="E140" s="156" t="s">
        <v>167</v>
      </c>
      <c r="F140" s="157" t="s">
        <v>168</v>
      </c>
      <c r="G140" s="158" t="s">
        <v>148</v>
      </c>
      <c r="H140" s="159">
        <v>75.11</v>
      </c>
      <c r="I140" s="160"/>
      <c r="J140" s="161">
        <f t="shared" si="0"/>
        <v>0</v>
      </c>
      <c r="K140" s="162"/>
      <c r="L140" s="30"/>
      <c r="M140" s="163" t="s">
        <v>1</v>
      </c>
      <c r="N140" s="164" t="s">
        <v>41</v>
      </c>
      <c r="O140" s="55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7" t="s">
        <v>122</v>
      </c>
      <c r="AT140" s="167" t="s">
        <v>118</v>
      </c>
      <c r="AU140" s="167" t="s">
        <v>123</v>
      </c>
      <c r="AY140" s="14" t="s">
        <v>116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4" t="s">
        <v>123</v>
      </c>
      <c r="BK140" s="168">
        <f t="shared" si="9"/>
        <v>0</v>
      </c>
      <c r="BL140" s="14" t="s">
        <v>122</v>
      </c>
      <c r="BM140" s="167" t="s">
        <v>169</v>
      </c>
    </row>
    <row r="141" spans="1:65" s="2" customFormat="1" ht="24" customHeight="1">
      <c r="A141" s="29"/>
      <c r="B141" s="154"/>
      <c r="C141" s="155" t="s">
        <v>170</v>
      </c>
      <c r="D141" s="155" t="s">
        <v>118</v>
      </c>
      <c r="E141" s="156" t="s">
        <v>171</v>
      </c>
      <c r="F141" s="157" t="s">
        <v>172</v>
      </c>
      <c r="G141" s="158" t="s">
        <v>148</v>
      </c>
      <c r="H141" s="159">
        <v>75.11</v>
      </c>
      <c r="I141" s="160"/>
      <c r="J141" s="161">
        <f t="shared" si="0"/>
        <v>0</v>
      </c>
      <c r="K141" s="162"/>
      <c r="L141" s="30"/>
      <c r="M141" s="163" t="s">
        <v>1</v>
      </c>
      <c r="N141" s="164" t="s">
        <v>41</v>
      </c>
      <c r="O141" s="55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7" t="s">
        <v>122</v>
      </c>
      <c r="AT141" s="167" t="s">
        <v>118</v>
      </c>
      <c r="AU141" s="167" t="s">
        <v>123</v>
      </c>
      <c r="AY141" s="14" t="s">
        <v>116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4" t="s">
        <v>123</v>
      </c>
      <c r="BK141" s="168">
        <f t="shared" si="9"/>
        <v>0</v>
      </c>
      <c r="BL141" s="14" t="s">
        <v>122</v>
      </c>
      <c r="BM141" s="167" t="s">
        <v>173</v>
      </c>
    </row>
    <row r="142" spans="1:65" s="2" customFormat="1" ht="24" customHeight="1">
      <c r="A142" s="29"/>
      <c r="B142" s="154"/>
      <c r="C142" s="155" t="s">
        <v>174</v>
      </c>
      <c r="D142" s="155" t="s">
        <v>118</v>
      </c>
      <c r="E142" s="156" t="s">
        <v>175</v>
      </c>
      <c r="F142" s="157" t="s">
        <v>176</v>
      </c>
      <c r="G142" s="158" t="s">
        <v>148</v>
      </c>
      <c r="H142" s="159">
        <v>75.11</v>
      </c>
      <c r="I142" s="160"/>
      <c r="J142" s="161">
        <f t="shared" si="0"/>
        <v>0</v>
      </c>
      <c r="K142" s="162"/>
      <c r="L142" s="30"/>
      <c r="M142" s="163" t="s">
        <v>1</v>
      </c>
      <c r="N142" s="164" t="s">
        <v>41</v>
      </c>
      <c r="O142" s="55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7" t="s">
        <v>122</v>
      </c>
      <c r="AT142" s="167" t="s">
        <v>118</v>
      </c>
      <c r="AU142" s="167" t="s">
        <v>123</v>
      </c>
      <c r="AY142" s="14" t="s">
        <v>116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4" t="s">
        <v>123</v>
      </c>
      <c r="BK142" s="168">
        <f t="shared" si="9"/>
        <v>0</v>
      </c>
      <c r="BL142" s="14" t="s">
        <v>122</v>
      </c>
      <c r="BM142" s="167" t="s">
        <v>177</v>
      </c>
    </row>
    <row r="143" spans="1:65" s="2" customFormat="1" ht="36" customHeight="1">
      <c r="A143" s="29"/>
      <c r="B143" s="154"/>
      <c r="C143" s="155" t="s">
        <v>178</v>
      </c>
      <c r="D143" s="155" t="s">
        <v>118</v>
      </c>
      <c r="E143" s="156" t="s">
        <v>179</v>
      </c>
      <c r="F143" s="157" t="s">
        <v>180</v>
      </c>
      <c r="G143" s="158" t="s">
        <v>148</v>
      </c>
      <c r="H143" s="159">
        <v>75.11</v>
      </c>
      <c r="I143" s="160"/>
      <c r="J143" s="161">
        <f t="shared" si="0"/>
        <v>0</v>
      </c>
      <c r="K143" s="162"/>
      <c r="L143" s="30"/>
      <c r="M143" s="163" t="s">
        <v>1</v>
      </c>
      <c r="N143" s="164" t="s">
        <v>41</v>
      </c>
      <c r="O143" s="55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7" t="s">
        <v>122</v>
      </c>
      <c r="AT143" s="167" t="s">
        <v>118</v>
      </c>
      <c r="AU143" s="167" t="s">
        <v>123</v>
      </c>
      <c r="AY143" s="14" t="s">
        <v>116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4" t="s">
        <v>123</v>
      </c>
      <c r="BK143" s="168">
        <f t="shared" si="9"/>
        <v>0</v>
      </c>
      <c r="BL143" s="14" t="s">
        <v>122</v>
      </c>
      <c r="BM143" s="167" t="s">
        <v>181</v>
      </c>
    </row>
    <row r="144" spans="1:65" s="2" customFormat="1" ht="24" customHeight="1">
      <c r="A144" s="29"/>
      <c r="B144" s="154"/>
      <c r="C144" s="155" t="s">
        <v>182</v>
      </c>
      <c r="D144" s="155" t="s">
        <v>118</v>
      </c>
      <c r="E144" s="156" t="s">
        <v>183</v>
      </c>
      <c r="F144" s="157" t="s">
        <v>184</v>
      </c>
      <c r="G144" s="158" t="s">
        <v>121</v>
      </c>
      <c r="H144" s="159">
        <v>35</v>
      </c>
      <c r="I144" s="160"/>
      <c r="J144" s="161">
        <f t="shared" si="0"/>
        <v>0</v>
      </c>
      <c r="K144" s="162"/>
      <c r="L144" s="30"/>
      <c r="M144" s="163" t="s">
        <v>1</v>
      </c>
      <c r="N144" s="164" t="s">
        <v>41</v>
      </c>
      <c r="O144" s="55"/>
      <c r="P144" s="165">
        <f t="shared" si="1"/>
        <v>0</v>
      </c>
      <c r="Q144" s="165">
        <v>0</v>
      </c>
      <c r="R144" s="165">
        <f t="shared" si="2"/>
        <v>0</v>
      </c>
      <c r="S144" s="165">
        <v>0</v>
      </c>
      <c r="T144" s="16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7" t="s">
        <v>122</v>
      </c>
      <c r="AT144" s="167" t="s">
        <v>118</v>
      </c>
      <c r="AU144" s="167" t="s">
        <v>123</v>
      </c>
      <c r="AY144" s="14" t="s">
        <v>116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4" t="s">
        <v>123</v>
      </c>
      <c r="BK144" s="168">
        <f t="shared" si="9"/>
        <v>0</v>
      </c>
      <c r="BL144" s="14" t="s">
        <v>122</v>
      </c>
      <c r="BM144" s="167" t="s">
        <v>185</v>
      </c>
    </row>
    <row r="145" spans="1:65" s="12" customFormat="1" ht="22.9" customHeight="1">
      <c r="B145" s="141"/>
      <c r="D145" s="142" t="s">
        <v>74</v>
      </c>
      <c r="E145" s="152" t="s">
        <v>128</v>
      </c>
      <c r="F145" s="152" t="s">
        <v>186</v>
      </c>
      <c r="I145" s="144"/>
      <c r="J145" s="153">
        <f>BK145</f>
        <v>0</v>
      </c>
      <c r="L145" s="141"/>
      <c r="M145" s="146"/>
      <c r="N145" s="147"/>
      <c r="O145" s="147"/>
      <c r="P145" s="148">
        <f>SUM(P146:P154)</f>
        <v>0</v>
      </c>
      <c r="Q145" s="147"/>
      <c r="R145" s="148">
        <f>SUM(R146:R154)</f>
        <v>19.697232249999999</v>
      </c>
      <c r="S145" s="147"/>
      <c r="T145" s="149">
        <f>SUM(T146:T154)</f>
        <v>0</v>
      </c>
      <c r="AR145" s="142" t="s">
        <v>83</v>
      </c>
      <c r="AT145" s="150" t="s">
        <v>74</v>
      </c>
      <c r="AU145" s="150" t="s">
        <v>83</v>
      </c>
      <c r="AY145" s="142" t="s">
        <v>116</v>
      </c>
      <c r="BK145" s="151">
        <f>SUM(BK146:BK154)</f>
        <v>0</v>
      </c>
    </row>
    <row r="146" spans="1:65" s="2" customFormat="1" ht="24" customHeight="1">
      <c r="A146" s="29"/>
      <c r="B146" s="154"/>
      <c r="C146" s="155" t="s">
        <v>187</v>
      </c>
      <c r="D146" s="155" t="s">
        <v>118</v>
      </c>
      <c r="E146" s="156" t="s">
        <v>188</v>
      </c>
      <c r="F146" s="157" t="s">
        <v>189</v>
      </c>
      <c r="G146" s="158" t="s">
        <v>190</v>
      </c>
      <c r="H146" s="159">
        <v>12</v>
      </c>
      <c r="I146" s="160"/>
      <c r="J146" s="161">
        <f t="shared" ref="J146:J154" si="10">ROUND(I146*H146,2)</f>
        <v>0</v>
      </c>
      <c r="K146" s="162"/>
      <c r="L146" s="30"/>
      <c r="M146" s="163" t="s">
        <v>1</v>
      </c>
      <c r="N146" s="164" t="s">
        <v>41</v>
      </c>
      <c r="O146" s="55"/>
      <c r="P146" s="165">
        <f t="shared" ref="P146:P154" si="11">O146*H146</f>
        <v>0</v>
      </c>
      <c r="Q146" s="165">
        <v>8.8999999999999995E-4</v>
      </c>
      <c r="R146" s="165">
        <f t="shared" ref="R146:R154" si="12">Q146*H146</f>
        <v>1.0679999999999999E-2</v>
      </c>
      <c r="S146" s="165">
        <v>0</v>
      </c>
      <c r="T146" s="166">
        <f t="shared" ref="T146:T154" si="1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7" t="s">
        <v>122</v>
      </c>
      <c r="AT146" s="167" t="s">
        <v>118</v>
      </c>
      <c r="AU146" s="167" t="s">
        <v>123</v>
      </c>
      <c r="AY146" s="14" t="s">
        <v>116</v>
      </c>
      <c r="BE146" s="168">
        <f t="shared" ref="BE146:BE154" si="14">IF(N146="základná",J146,0)</f>
        <v>0</v>
      </c>
      <c r="BF146" s="168">
        <f t="shared" ref="BF146:BF154" si="15">IF(N146="znížená",J146,0)</f>
        <v>0</v>
      </c>
      <c r="BG146" s="168">
        <f t="shared" ref="BG146:BG154" si="16">IF(N146="zákl. prenesená",J146,0)</f>
        <v>0</v>
      </c>
      <c r="BH146" s="168">
        <f t="shared" ref="BH146:BH154" si="17">IF(N146="zníž. prenesená",J146,0)</f>
        <v>0</v>
      </c>
      <c r="BI146" s="168">
        <f t="shared" ref="BI146:BI154" si="18">IF(N146="nulová",J146,0)</f>
        <v>0</v>
      </c>
      <c r="BJ146" s="14" t="s">
        <v>123</v>
      </c>
      <c r="BK146" s="168">
        <f t="shared" ref="BK146:BK154" si="19">ROUND(I146*H146,2)</f>
        <v>0</v>
      </c>
      <c r="BL146" s="14" t="s">
        <v>122</v>
      </c>
      <c r="BM146" s="167" t="s">
        <v>191</v>
      </c>
    </row>
    <row r="147" spans="1:65" s="2" customFormat="1" ht="16.5" customHeight="1">
      <c r="A147" s="29"/>
      <c r="B147" s="154"/>
      <c r="C147" s="169" t="s">
        <v>192</v>
      </c>
      <c r="D147" s="169" t="s">
        <v>193</v>
      </c>
      <c r="E147" s="170" t="s">
        <v>194</v>
      </c>
      <c r="F147" s="171" t="s">
        <v>195</v>
      </c>
      <c r="G147" s="172" t="s">
        <v>190</v>
      </c>
      <c r="H147" s="173">
        <v>12</v>
      </c>
      <c r="I147" s="174"/>
      <c r="J147" s="175">
        <f t="shared" si="10"/>
        <v>0</v>
      </c>
      <c r="K147" s="176"/>
      <c r="L147" s="177"/>
      <c r="M147" s="178" t="s">
        <v>1</v>
      </c>
      <c r="N147" s="179" t="s">
        <v>41</v>
      </c>
      <c r="O147" s="55"/>
      <c r="P147" s="165">
        <f t="shared" si="11"/>
        <v>0</v>
      </c>
      <c r="Q147" s="165">
        <v>8.9999999999999993E-3</v>
      </c>
      <c r="R147" s="165">
        <f t="shared" si="12"/>
        <v>0.10799999999999998</v>
      </c>
      <c r="S147" s="165">
        <v>0</v>
      </c>
      <c r="T147" s="166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7" t="s">
        <v>150</v>
      </c>
      <c r="AT147" s="167" t="s">
        <v>193</v>
      </c>
      <c r="AU147" s="167" t="s">
        <v>123</v>
      </c>
      <c r="AY147" s="14" t="s">
        <v>116</v>
      </c>
      <c r="BE147" s="168">
        <f t="shared" si="14"/>
        <v>0</v>
      </c>
      <c r="BF147" s="168">
        <f t="shared" si="15"/>
        <v>0</v>
      </c>
      <c r="BG147" s="168">
        <f t="shared" si="16"/>
        <v>0</v>
      </c>
      <c r="BH147" s="168">
        <f t="shared" si="17"/>
        <v>0</v>
      </c>
      <c r="BI147" s="168">
        <f t="shared" si="18"/>
        <v>0</v>
      </c>
      <c r="BJ147" s="14" t="s">
        <v>123</v>
      </c>
      <c r="BK147" s="168">
        <f t="shared" si="19"/>
        <v>0</v>
      </c>
      <c r="BL147" s="14" t="s">
        <v>122</v>
      </c>
      <c r="BM147" s="167" t="s">
        <v>196</v>
      </c>
    </row>
    <row r="148" spans="1:65" s="2" customFormat="1" ht="16.5" customHeight="1">
      <c r="A148" s="29"/>
      <c r="B148" s="154"/>
      <c r="C148" s="155" t="s">
        <v>197</v>
      </c>
      <c r="D148" s="155" t="s">
        <v>118</v>
      </c>
      <c r="E148" s="156" t="s">
        <v>198</v>
      </c>
      <c r="F148" s="157" t="s">
        <v>199</v>
      </c>
      <c r="G148" s="158" t="s">
        <v>148</v>
      </c>
      <c r="H148" s="159">
        <v>3.2549999999999999</v>
      </c>
      <c r="I148" s="160"/>
      <c r="J148" s="161">
        <f t="shared" si="10"/>
        <v>0</v>
      </c>
      <c r="K148" s="162"/>
      <c r="L148" s="30"/>
      <c r="M148" s="163" t="s">
        <v>1</v>
      </c>
      <c r="N148" s="164" t="s">
        <v>41</v>
      </c>
      <c r="O148" s="55"/>
      <c r="P148" s="165">
        <f t="shared" si="11"/>
        <v>0</v>
      </c>
      <c r="Q148" s="165">
        <v>2.3855499999999998</v>
      </c>
      <c r="R148" s="165">
        <f t="shared" si="12"/>
        <v>7.7649652499999995</v>
      </c>
      <c r="S148" s="165">
        <v>0</v>
      </c>
      <c r="T148" s="166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7" t="s">
        <v>122</v>
      </c>
      <c r="AT148" s="167" t="s">
        <v>118</v>
      </c>
      <c r="AU148" s="167" t="s">
        <v>123</v>
      </c>
      <c r="AY148" s="14" t="s">
        <v>116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4" t="s">
        <v>123</v>
      </c>
      <c r="BK148" s="168">
        <f t="shared" si="19"/>
        <v>0</v>
      </c>
      <c r="BL148" s="14" t="s">
        <v>122</v>
      </c>
      <c r="BM148" s="167" t="s">
        <v>200</v>
      </c>
    </row>
    <row r="149" spans="1:65" s="2" customFormat="1" ht="16.5" customHeight="1">
      <c r="A149" s="29"/>
      <c r="B149" s="154"/>
      <c r="C149" s="155" t="s">
        <v>7</v>
      </c>
      <c r="D149" s="155" t="s">
        <v>118</v>
      </c>
      <c r="E149" s="156" t="s">
        <v>201</v>
      </c>
      <c r="F149" s="157" t="s">
        <v>202</v>
      </c>
      <c r="G149" s="158" t="s">
        <v>121</v>
      </c>
      <c r="H149" s="159">
        <v>12.5</v>
      </c>
      <c r="I149" s="160"/>
      <c r="J149" s="161">
        <f t="shared" si="10"/>
        <v>0</v>
      </c>
      <c r="K149" s="162"/>
      <c r="L149" s="30"/>
      <c r="M149" s="163" t="s">
        <v>1</v>
      </c>
      <c r="N149" s="164" t="s">
        <v>41</v>
      </c>
      <c r="O149" s="55"/>
      <c r="P149" s="165">
        <f t="shared" si="11"/>
        <v>0</v>
      </c>
      <c r="Q149" s="165">
        <v>3.8350000000000002E-2</v>
      </c>
      <c r="R149" s="165">
        <f t="shared" si="12"/>
        <v>0.47937500000000005</v>
      </c>
      <c r="S149" s="165">
        <v>0</v>
      </c>
      <c r="T149" s="166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7" t="s">
        <v>122</v>
      </c>
      <c r="AT149" s="167" t="s">
        <v>118</v>
      </c>
      <c r="AU149" s="167" t="s">
        <v>123</v>
      </c>
      <c r="AY149" s="14" t="s">
        <v>116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4" t="s">
        <v>123</v>
      </c>
      <c r="BK149" s="168">
        <f t="shared" si="19"/>
        <v>0</v>
      </c>
      <c r="BL149" s="14" t="s">
        <v>122</v>
      </c>
      <c r="BM149" s="167" t="s">
        <v>203</v>
      </c>
    </row>
    <row r="150" spans="1:65" s="2" customFormat="1" ht="24" customHeight="1">
      <c r="A150" s="29"/>
      <c r="B150" s="154"/>
      <c r="C150" s="155" t="s">
        <v>204</v>
      </c>
      <c r="D150" s="155" t="s">
        <v>118</v>
      </c>
      <c r="E150" s="156" t="s">
        <v>205</v>
      </c>
      <c r="F150" s="157" t="s">
        <v>206</v>
      </c>
      <c r="G150" s="158" t="s">
        <v>121</v>
      </c>
      <c r="H150" s="159">
        <v>12.5</v>
      </c>
      <c r="I150" s="160"/>
      <c r="J150" s="161">
        <f t="shared" si="10"/>
        <v>0</v>
      </c>
      <c r="K150" s="162"/>
      <c r="L150" s="30"/>
      <c r="M150" s="163" t="s">
        <v>1</v>
      </c>
      <c r="N150" s="164" t="s">
        <v>41</v>
      </c>
      <c r="O150" s="55"/>
      <c r="P150" s="165">
        <f t="shared" si="11"/>
        <v>0</v>
      </c>
      <c r="Q150" s="165">
        <v>1.0000000000000001E-5</v>
      </c>
      <c r="R150" s="165">
        <f t="shared" si="12"/>
        <v>1.25E-4</v>
      </c>
      <c r="S150" s="165">
        <v>0</v>
      </c>
      <c r="T150" s="166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7" t="s">
        <v>122</v>
      </c>
      <c r="AT150" s="167" t="s">
        <v>118</v>
      </c>
      <c r="AU150" s="167" t="s">
        <v>123</v>
      </c>
      <c r="AY150" s="14" t="s">
        <v>116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4" t="s">
        <v>123</v>
      </c>
      <c r="BK150" s="168">
        <f t="shared" si="19"/>
        <v>0</v>
      </c>
      <c r="BL150" s="14" t="s">
        <v>122</v>
      </c>
      <c r="BM150" s="167" t="s">
        <v>207</v>
      </c>
    </row>
    <row r="151" spans="1:65" s="2" customFormat="1" ht="16.5" customHeight="1">
      <c r="A151" s="29"/>
      <c r="B151" s="154"/>
      <c r="C151" s="155" t="s">
        <v>208</v>
      </c>
      <c r="D151" s="155" t="s">
        <v>118</v>
      </c>
      <c r="E151" s="156" t="s">
        <v>209</v>
      </c>
      <c r="F151" s="157" t="s">
        <v>210</v>
      </c>
      <c r="G151" s="158" t="s">
        <v>211</v>
      </c>
      <c r="H151" s="159">
        <v>0.55000000000000004</v>
      </c>
      <c r="I151" s="160"/>
      <c r="J151" s="161">
        <f t="shared" si="10"/>
        <v>0</v>
      </c>
      <c r="K151" s="162"/>
      <c r="L151" s="30"/>
      <c r="M151" s="163" t="s">
        <v>1</v>
      </c>
      <c r="N151" s="164" t="s">
        <v>41</v>
      </c>
      <c r="O151" s="55"/>
      <c r="P151" s="165">
        <f t="shared" si="11"/>
        <v>0</v>
      </c>
      <c r="Q151" s="165">
        <v>1.03704</v>
      </c>
      <c r="R151" s="165">
        <f t="shared" si="12"/>
        <v>0.57037199999999999</v>
      </c>
      <c r="S151" s="165">
        <v>0</v>
      </c>
      <c r="T151" s="166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7" t="s">
        <v>122</v>
      </c>
      <c r="AT151" s="167" t="s">
        <v>118</v>
      </c>
      <c r="AU151" s="167" t="s">
        <v>123</v>
      </c>
      <c r="AY151" s="14" t="s">
        <v>116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4" t="s">
        <v>123</v>
      </c>
      <c r="BK151" s="168">
        <f t="shared" si="19"/>
        <v>0</v>
      </c>
      <c r="BL151" s="14" t="s">
        <v>122</v>
      </c>
      <c r="BM151" s="167" t="s">
        <v>212</v>
      </c>
    </row>
    <row r="152" spans="1:65" s="2" customFormat="1" ht="24" customHeight="1">
      <c r="A152" s="29"/>
      <c r="B152" s="154"/>
      <c r="C152" s="155" t="s">
        <v>213</v>
      </c>
      <c r="D152" s="155" t="s">
        <v>118</v>
      </c>
      <c r="E152" s="156" t="s">
        <v>214</v>
      </c>
      <c r="F152" s="157" t="s">
        <v>215</v>
      </c>
      <c r="G152" s="158" t="s">
        <v>148</v>
      </c>
      <c r="H152" s="159">
        <v>4.8</v>
      </c>
      <c r="I152" s="160"/>
      <c r="J152" s="161">
        <f t="shared" si="10"/>
        <v>0</v>
      </c>
      <c r="K152" s="162"/>
      <c r="L152" s="30"/>
      <c r="M152" s="163" t="s">
        <v>1</v>
      </c>
      <c r="N152" s="164" t="s">
        <v>41</v>
      </c>
      <c r="O152" s="55"/>
      <c r="P152" s="165">
        <f t="shared" si="11"/>
        <v>0</v>
      </c>
      <c r="Q152" s="165">
        <v>2.0874999999999999</v>
      </c>
      <c r="R152" s="165">
        <f t="shared" si="12"/>
        <v>10.02</v>
      </c>
      <c r="S152" s="165">
        <v>0</v>
      </c>
      <c r="T152" s="166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7" t="s">
        <v>122</v>
      </c>
      <c r="AT152" s="167" t="s">
        <v>118</v>
      </c>
      <c r="AU152" s="167" t="s">
        <v>123</v>
      </c>
      <c r="AY152" s="14" t="s">
        <v>116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4" t="s">
        <v>123</v>
      </c>
      <c r="BK152" s="168">
        <f t="shared" si="19"/>
        <v>0</v>
      </c>
      <c r="BL152" s="14" t="s">
        <v>122</v>
      </c>
      <c r="BM152" s="167" t="s">
        <v>216</v>
      </c>
    </row>
    <row r="153" spans="1:65" s="2" customFormat="1" ht="24" customHeight="1">
      <c r="A153" s="29"/>
      <c r="B153" s="154"/>
      <c r="C153" s="155" t="s">
        <v>217</v>
      </c>
      <c r="D153" s="155" t="s">
        <v>118</v>
      </c>
      <c r="E153" s="156" t="s">
        <v>218</v>
      </c>
      <c r="F153" s="157" t="s">
        <v>219</v>
      </c>
      <c r="G153" s="158" t="s">
        <v>220</v>
      </c>
      <c r="H153" s="159">
        <v>10.5</v>
      </c>
      <c r="I153" s="160"/>
      <c r="J153" s="161">
        <f t="shared" si="10"/>
        <v>0</v>
      </c>
      <c r="K153" s="162"/>
      <c r="L153" s="30"/>
      <c r="M153" s="163" t="s">
        <v>1</v>
      </c>
      <c r="N153" s="164" t="s">
        <v>41</v>
      </c>
      <c r="O153" s="55"/>
      <c r="P153" s="165">
        <f t="shared" si="11"/>
        <v>0</v>
      </c>
      <c r="Q153" s="165">
        <v>3.3E-4</v>
      </c>
      <c r="R153" s="165">
        <f t="shared" si="12"/>
        <v>3.4650000000000002E-3</v>
      </c>
      <c r="S153" s="165">
        <v>0</v>
      </c>
      <c r="T153" s="16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7" t="s">
        <v>122</v>
      </c>
      <c r="AT153" s="167" t="s">
        <v>118</v>
      </c>
      <c r="AU153" s="167" t="s">
        <v>123</v>
      </c>
      <c r="AY153" s="14" t="s">
        <v>116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4" t="s">
        <v>123</v>
      </c>
      <c r="BK153" s="168">
        <f t="shared" si="19"/>
        <v>0</v>
      </c>
      <c r="BL153" s="14" t="s">
        <v>122</v>
      </c>
      <c r="BM153" s="167" t="s">
        <v>221</v>
      </c>
    </row>
    <row r="154" spans="1:65" s="2" customFormat="1" ht="36" customHeight="1">
      <c r="A154" s="29"/>
      <c r="B154" s="154"/>
      <c r="C154" s="169" t="s">
        <v>222</v>
      </c>
      <c r="D154" s="169" t="s">
        <v>193</v>
      </c>
      <c r="E154" s="170" t="s">
        <v>223</v>
      </c>
      <c r="F154" s="171" t="s">
        <v>224</v>
      </c>
      <c r="G154" s="172" t="s">
        <v>220</v>
      </c>
      <c r="H154" s="173">
        <v>10.5</v>
      </c>
      <c r="I154" s="174"/>
      <c r="J154" s="175">
        <f t="shared" si="10"/>
        <v>0</v>
      </c>
      <c r="K154" s="176"/>
      <c r="L154" s="177"/>
      <c r="M154" s="178" t="s">
        <v>1</v>
      </c>
      <c r="N154" s="179" t="s">
        <v>41</v>
      </c>
      <c r="O154" s="55"/>
      <c r="P154" s="165">
        <f t="shared" si="11"/>
        <v>0</v>
      </c>
      <c r="Q154" s="165">
        <v>7.0499999999999993E-2</v>
      </c>
      <c r="R154" s="165">
        <f t="shared" si="12"/>
        <v>0.74024999999999996</v>
      </c>
      <c r="S154" s="165">
        <v>0</v>
      </c>
      <c r="T154" s="16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7" t="s">
        <v>150</v>
      </c>
      <c r="AT154" s="167" t="s">
        <v>193</v>
      </c>
      <c r="AU154" s="167" t="s">
        <v>123</v>
      </c>
      <c r="AY154" s="14" t="s">
        <v>116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4" t="s">
        <v>123</v>
      </c>
      <c r="BK154" s="168">
        <f t="shared" si="19"/>
        <v>0</v>
      </c>
      <c r="BL154" s="14" t="s">
        <v>122</v>
      </c>
      <c r="BM154" s="167" t="s">
        <v>225</v>
      </c>
    </row>
    <row r="155" spans="1:65" s="12" customFormat="1" ht="22.9" customHeight="1">
      <c r="B155" s="141"/>
      <c r="D155" s="142" t="s">
        <v>74</v>
      </c>
      <c r="E155" s="152" t="s">
        <v>122</v>
      </c>
      <c r="F155" s="152" t="s">
        <v>226</v>
      </c>
      <c r="I155" s="144"/>
      <c r="J155" s="153">
        <f>BK155</f>
        <v>0</v>
      </c>
      <c r="L155" s="141"/>
      <c r="M155" s="146"/>
      <c r="N155" s="147"/>
      <c r="O155" s="147"/>
      <c r="P155" s="148">
        <f>SUM(P156:P158)</f>
        <v>0</v>
      </c>
      <c r="Q155" s="147"/>
      <c r="R155" s="148">
        <f>SUM(R156:R158)</f>
        <v>77.436565999999999</v>
      </c>
      <c r="S155" s="147"/>
      <c r="T155" s="149">
        <f>SUM(T156:T158)</f>
        <v>0</v>
      </c>
      <c r="AR155" s="142" t="s">
        <v>83</v>
      </c>
      <c r="AT155" s="150" t="s">
        <v>74</v>
      </c>
      <c r="AU155" s="150" t="s">
        <v>83</v>
      </c>
      <c r="AY155" s="142" t="s">
        <v>116</v>
      </c>
      <c r="BK155" s="151">
        <f>SUM(BK156:BK158)</f>
        <v>0</v>
      </c>
    </row>
    <row r="156" spans="1:65" s="2" customFormat="1" ht="24" customHeight="1">
      <c r="A156" s="29"/>
      <c r="B156" s="154"/>
      <c r="C156" s="155" t="s">
        <v>227</v>
      </c>
      <c r="D156" s="155" t="s">
        <v>118</v>
      </c>
      <c r="E156" s="156" t="s">
        <v>228</v>
      </c>
      <c r="F156" s="157" t="s">
        <v>229</v>
      </c>
      <c r="G156" s="158" t="s">
        <v>121</v>
      </c>
      <c r="H156" s="159">
        <v>69.2</v>
      </c>
      <c r="I156" s="160"/>
      <c r="J156" s="161">
        <f>ROUND(I156*H156,2)</f>
        <v>0</v>
      </c>
      <c r="K156" s="162"/>
      <c r="L156" s="30"/>
      <c r="M156" s="163" t="s">
        <v>1</v>
      </c>
      <c r="N156" s="164" t="s">
        <v>41</v>
      </c>
      <c r="O156" s="55"/>
      <c r="P156" s="165">
        <f>O156*H156</f>
        <v>0</v>
      </c>
      <c r="Q156" s="165">
        <v>0.35050999999999999</v>
      </c>
      <c r="R156" s="165">
        <f>Q156*H156</f>
        <v>24.255292000000001</v>
      </c>
      <c r="S156" s="165">
        <v>0</v>
      </c>
      <c r="T156" s="16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7" t="s">
        <v>122</v>
      </c>
      <c r="AT156" s="167" t="s">
        <v>118</v>
      </c>
      <c r="AU156" s="167" t="s">
        <v>123</v>
      </c>
      <c r="AY156" s="14" t="s">
        <v>116</v>
      </c>
      <c r="BE156" s="168">
        <f>IF(N156="základná",J156,0)</f>
        <v>0</v>
      </c>
      <c r="BF156" s="168">
        <f>IF(N156="znížená",J156,0)</f>
        <v>0</v>
      </c>
      <c r="BG156" s="168">
        <f>IF(N156="zákl. prenesená",J156,0)</f>
        <v>0</v>
      </c>
      <c r="BH156" s="168">
        <f>IF(N156="zníž. prenesená",J156,0)</f>
        <v>0</v>
      </c>
      <c r="BI156" s="168">
        <f>IF(N156="nulová",J156,0)</f>
        <v>0</v>
      </c>
      <c r="BJ156" s="14" t="s">
        <v>123</v>
      </c>
      <c r="BK156" s="168">
        <f>ROUND(I156*H156,2)</f>
        <v>0</v>
      </c>
      <c r="BL156" s="14" t="s">
        <v>122</v>
      </c>
      <c r="BM156" s="167" t="s">
        <v>230</v>
      </c>
    </row>
    <row r="157" spans="1:65" s="2" customFormat="1" ht="24" customHeight="1">
      <c r="A157" s="29"/>
      <c r="B157" s="154"/>
      <c r="C157" s="155" t="s">
        <v>231</v>
      </c>
      <c r="D157" s="155" t="s">
        <v>118</v>
      </c>
      <c r="E157" s="156" t="s">
        <v>232</v>
      </c>
      <c r="F157" s="157" t="s">
        <v>233</v>
      </c>
      <c r="G157" s="158" t="s">
        <v>148</v>
      </c>
      <c r="H157" s="159">
        <v>1.5</v>
      </c>
      <c r="I157" s="160"/>
      <c r="J157" s="161">
        <f>ROUND(I157*H157,2)</f>
        <v>0</v>
      </c>
      <c r="K157" s="162"/>
      <c r="L157" s="30"/>
      <c r="M157" s="163" t="s">
        <v>1</v>
      </c>
      <c r="N157" s="164" t="s">
        <v>41</v>
      </c>
      <c r="O157" s="55"/>
      <c r="P157" s="165">
        <f>O157*H157</f>
        <v>0</v>
      </c>
      <c r="Q157" s="165">
        <v>2.8047</v>
      </c>
      <c r="R157" s="165">
        <f>Q157*H157</f>
        <v>4.2070499999999997</v>
      </c>
      <c r="S157" s="165">
        <v>0</v>
      </c>
      <c r="T157" s="16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7" t="s">
        <v>122</v>
      </c>
      <c r="AT157" s="167" t="s">
        <v>118</v>
      </c>
      <c r="AU157" s="167" t="s">
        <v>123</v>
      </c>
      <c r="AY157" s="14" t="s">
        <v>116</v>
      </c>
      <c r="BE157" s="168">
        <f>IF(N157="základná",J157,0)</f>
        <v>0</v>
      </c>
      <c r="BF157" s="168">
        <f>IF(N157="znížená",J157,0)</f>
        <v>0</v>
      </c>
      <c r="BG157" s="168">
        <f>IF(N157="zákl. prenesená",J157,0)</f>
        <v>0</v>
      </c>
      <c r="BH157" s="168">
        <f>IF(N157="zníž. prenesená",J157,0)</f>
        <v>0</v>
      </c>
      <c r="BI157" s="168">
        <f>IF(N157="nulová",J157,0)</f>
        <v>0</v>
      </c>
      <c r="BJ157" s="14" t="s">
        <v>123</v>
      </c>
      <c r="BK157" s="168">
        <f>ROUND(I157*H157,2)</f>
        <v>0</v>
      </c>
      <c r="BL157" s="14" t="s">
        <v>122</v>
      </c>
      <c r="BM157" s="167" t="s">
        <v>234</v>
      </c>
    </row>
    <row r="158" spans="1:65" s="2" customFormat="1" ht="36" customHeight="1">
      <c r="A158" s="29"/>
      <c r="B158" s="154"/>
      <c r="C158" s="155" t="s">
        <v>235</v>
      </c>
      <c r="D158" s="155" t="s">
        <v>118</v>
      </c>
      <c r="E158" s="156" t="s">
        <v>236</v>
      </c>
      <c r="F158" s="157" t="s">
        <v>237</v>
      </c>
      <c r="G158" s="158" t="s">
        <v>121</v>
      </c>
      <c r="H158" s="159">
        <v>69.2</v>
      </c>
      <c r="I158" s="160"/>
      <c r="J158" s="161">
        <f>ROUND(I158*H158,2)</f>
        <v>0</v>
      </c>
      <c r="K158" s="162"/>
      <c r="L158" s="30"/>
      <c r="M158" s="163" t="s">
        <v>1</v>
      </c>
      <c r="N158" s="164" t="s">
        <v>41</v>
      </c>
      <c r="O158" s="55"/>
      <c r="P158" s="165">
        <f>O158*H158</f>
        <v>0</v>
      </c>
      <c r="Q158" s="165">
        <v>0.70772000000000002</v>
      </c>
      <c r="R158" s="165">
        <f>Q158*H158</f>
        <v>48.974224000000007</v>
      </c>
      <c r="S158" s="165">
        <v>0</v>
      </c>
      <c r="T158" s="16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7" t="s">
        <v>122</v>
      </c>
      <c r="AT158" s="167" t="s">
        <v>118</v>
      </c>
      <c r="AU158" s="167" t="s">
        <v>123</v>
      </c>
      <c r="AY158" s="14" t="s">
        <v>116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4" t="s">
        <v>123</v>
      </c>
      <c r="BK158" s="168">
        <f>ROUND(I158*H158,2)</f>
        <v>0</v>
      </c>
      <c r="BL158" s="14" t="s">
        <v>122</v>
      </c>
      <c r="BM158" s="167" t="s">
        <v>238</v>
      </c>
    </row>
    <row r="159" spans="1:65" s="12" customFormat="1" ht="22.9" customHeight="1">
      <c r="B159" s="141"/>
      <c r="D159" s="142" t="s">
        <v>74</v>
      </c>
      <c r="E159" s="152" t="s">
        <v>135</v>
      </c>
      <c r="F159" s="152" t="s">
        <v>239</v>
      </c>
      <c r="I159" s="144"/>
      <c r="J159" s="153">
        <f>BK159</f>
        <v>0</v>
      </c>
      <c r="L159" s="141"/>
      <c r="M159" s="146"/>
      <c r="N159" s="147"/>
      <c r="O159" s="147"/>
      <c r="P159" s="148">
        <f>SUM(P160:P166)</f>
        <v>0</v>
      </c>
      <c r="Q159" s="147"/>
      <c r="R159" s="148">
        <f>SUM(R160:R166)</f>
        <v>38.061659999999996</v>
      </c>
      <c r="S159" s="147"/>
      <c r="T159" s="149">
        <f>SUM(T160:T166)</f>
        <v>0</v>
      </c>
      <c r="AR159" s="142" t="s">
        <v>83</v>
      </c>
      <c r="AT159" s="150" t="s">
        <v>74</v>
      </c>
      <c r="AU159" s="150" t="s">
        <v>83</v>
      </c>
      <c r="AY159" s="142" t="s">
        <v>116</v>
      </c>
      <c r="BK159" s="151">
        <f>SUM(BK160:BK166)</f>
        <v>0</v>
      </c>
    </row>
    <row r="160" spans="1:65" s="2" customFormat="1" ht="24" customHeight="1">
      <c r="A160" s="29"/>
      <c r="B160" s="154"/>
      <c r="C160" s="155" t="s">
        <v>240</v>
      </c>
      <c r="D160" s="155" t="s">
        <v>118</v>
      </c>
      <c r="E160" s="156" t="s">
        <v>241</v>
      </c>
      <c r="F160" s="157" t="s">
        <v>242</v>
      </c>
      <c r="G160" s="158" t="s">
        <v>121</v>
      </c>
      <c r="H160" s="159">
        <v>35</v>
      </c>
      <c r="I160" s="160"/>
      <c r="J160" s="161">
        <f t="shared" ref="J160:J166" si="20">ROUND(I160*H160,2)</f>
        <v>0</v>
      </c>
      <c r="K160" s="162"/>
      <c r="L160" s="30"/>
      <c r="M160" s="163" t="s">
        <v>1</v>
      </c>
      <c r="N160" s="164" t="s">
        <v>41</v>
      </c>
      <c r="O160" s="55"/>
      <c r="P160" s="165">
        <f t="shared" ref="P160:P166" si="21">O160*H160</f>
        <v>0</v>
      </c>
      <c r="Q160" s="165">
        <v>0.36834</v>
      </c>
      <c r="R160" s="165">
        <f t="shared" ref="R160:R166" si="22">Q160*H160</f>
        <v>12.8919</v>
      </c>
      <c r="S160" s="165">
        <v>0</v>
      </c>
      <c r="T160" s="166">
        <f t="shared" ref="T160:T166" si="2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7" t="s">
        <v>122</v>
      </c>
      <c r="AT160" s="167" t="s">
        <v>118</v>
      </c>
      <c r="AU160" s="167" t="s">
        <v>123</v>
      </c>
      <c r="AY160" s="14" t="s">
        <v>116</v>
      </c>
      <c r="BE160" s="168">
        <f t="shared" ref="BE160:BE166" si="24">IF(N160="základná",J160,0)</f>
        <v>0</v>
      </c>
      <c r="BF160" s="168">
        <f t="shared" ref="BF160:BF166" si="25">IF(N160="znížená",J160,0)</f>
        <v>0</v>
      </c>
      <c r="BG160" s="168">
        <f t="shared" ref="BG160:BG166" si="26">IF(N160="zákl. prenesená",J160,0)</f>
        <v>0</v>
      </c>
      <c r="BH160" s="168">
        <f t="shared" ref="BH160:BH166" si="27">IF(N160="zníž. prenesená",J160,0)</f>
        <v>0</v>
      </c>
      <c r="BI160" s="168">
        <f t="shared" ref="BI160:BI166" si="28">IF(N160="nulová",J160,0)</f>
        <v>0</v>
      </c>
      <c r="BJ160" s="14" t="s">
        <v>123</v>
      </c>
      <c r="BK160" s="168">
        <f t="shared" ref="BK160:BK166" si="29">ROUND(I160*H160,2)</f>
        <v>0</v>
      </c>
      <c r="BL160" s="14" t="s">
        <v>122</v>
      </c>
      <c r="BM160" s="167" t="s">
        <v>243</v>
      </c>
    </row>
    <row r="161" spans="1:65" s="2" customFormat="1" ht="24" customHeight="1">
      <c r="A161" s="29"/>
      <c r="B161" s="154"/>
      <c r="C161" s="155" t="s">
        <v>244</v>
      </c>
      <c r="D161" s="155" t="s">
        <v>118</v>
      </c>
      <c r="E161" s="156" t="s">
        <v>245</v>
      </c>
      <c r="F161" s="157" t="s">
        <v>246</v>
      </c>
      <c r="G161" s="158" t="s">
        <v>121</v>
      </c>
      <c r="H161" s="159">
        <v>35</v>
      </c>
      <c r="I161" s="160"/>
      <c r="J161" s="161">
        <f t="shared" si="20"/>
        <v>0</v>
      </c>
      <c r="K161" s="162"/>
      <c r="L161" s="30"/>
      <c r="M161" s="163" t="s">
        <v>1</v>
      </c>
      <c r="N161" s="164" t="s">
        <v>41</v>
      </c>
      <c r="O161" s="55"/>
      <c r="P161" s="165">
        <f t="shared" si="21"/>
        <v>0</v>
      </c>
      <c r="Q161" s="165">
        <v>0.46166000000000001</v>
      </c>
      <c r="R161" s="165">
        <f t="shared" si="22"/>
        <v>16.158100000000001</v>
      </c>
      <c r="S161" s="165">
        <v>0</v>
      </c>
      <c r="T161" s="166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7" t="s">
        <v>122</v>
      </c>
      <c r="AT161" s="167" t="s">
        <v>118</v>
      </c>
      <c r="AU161" s="167" t="s">
        <v>123</v>
      </c>
      <c r="AY161" s="14" t="s">
        <v>116</v>
      </c>
      <c r="BE161" s="168">
        <f t="shared" si="24"/>
        <v>0</v>
      </c>
      <c r="BF161" s="168">
        <f t="shared" si="25"/>
        <v>0</v>
      </c>
      <c r="BG161" s="168">
        <f t="shared" si="26"/>
        <v>0</v>
      </c>
      <c r="BH161" s="168">
        <f t="shared" si="27"/>
        <v>0</v>
      </c>
      <c r="BI161" s="168">
        <f t="shared" si="28"/>
        <v>0</v>
      </c>
      <c r="BJ161" s="14" t="s">
        <v>123</v>
      </c>
      <c r="BK161" s="168">
        <f t="shared" si="29"/>
        <v>0</v>
      </c>
      <c r="BL161" s="14" t="s">
        <v>122</v>
      </c>
      <c r="BM161" s="167" t="s">
        <v>247</v>
      </c>
    </row>
    <row r="162" spans="1:65" s="2" customFormat="1" ht="16.5" customHeight="1">
      <c r="A162" s="29"/>
      <c r="B162" s="154"/>
      <c r="C162" s="155" t="s">
        <v>248</v>
      </c>
      <c r="D162" s="155" t="s">
        <v>118</v>
      </c>
      <c r="E162" s="156" t="s">
        <v>249</v>
      </c>
      <c r="F162" s="157" t="s">
        <v>250</v>
      </c>
      <c r="G162" s="158" t="s">
        <v>121</v>
      </c>
      <c r="H162" s="159">
        <v>70</v>
      </c>
      <c r="I162" s="160"/>
      <c r="J162" s="161">
        <f t="shared" si="20"/>
        <v>0</v>
      </c>
      <c r="K162" s="162"/>
      <c r="L162" s="30"/>
      <c r="M162" s="163" t="s">
        <v>1</v>
      </c>
      <c r="N162" s="164" t="s">
        <v>41</v>
      </c>
      <c r="O162" s="55"/>
      <c r="P162" s="165">
        <f t="shared" si="21"/>
        <v>0</v>
      </c>
      <c r="Q162" s="165">
        <v>6.5199999999999998E-3</v>
      </c>
      <c r="R162" s="165">
        <f t="shared" si="22"/>
        <v>0.45639999999999997</v>
      </c>
      <c r="S162" s="165">
        <v>0</v>
      </c>
      <c r="T162" s="166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7" t="s">
        <v>122</v>
      </c>
      <c r="AT162" s="167" t="s">
        <v>118</v>
      </c>
      <c r="AU162" s="167" t="s">
        <v>123</v>
      </c>
      <c r="AY162" s="14" t="s">
        <v>116</v>
      </c>
      <c r="BE162" s="168">
        <f t="shared" si="24"/>
        <v>0</v>
      </c>
      <c r="BF162" s="168">
        <f t="shared" si="25"/>
        <v>0</v>
      </c>
      <c r="BG162" s="168">
        <f t="shared" si="26"/>
        <v>0</v>
      </c>
      <c r="BH162" s="168">
        <f t="shared" si="27"/>
        <v>0</v>
      </c>
      <c r="BI162" s="168">
        <f t="shared" si="28"/>
        <v>0</v>
      </c>
      <c r="BJ162" s="14" t="s">
        <v>123</v>
      </c>
      <c r="BK162" s="168">
        <f t="shared" si="29"/>
        <v>0</v>
      </c>
      <c r="BL162" s="14" t="s">
        <v>122</v>
      </c>
      <c r="BM162" s="167" t="s">
        <v>251</v>
      </c>
    </row>
    <row r="163" spans="1:65" s="2" customFormat="1" ht="24" customHeight="1">
      <c r="A163" s="29"/>
      <c r="B163" s="154"/>
      <c r="C163" s="155" t="s">
        <v>252</v>
      </c>
      <c r="D163" s="155" t="s">
        <v>118</v>
      </c>
      <c r="E163" s="156" t="s">
        <v>253</v>
      </c>
      <c r="F163" s="157" t="s">
        <v>254</v>
      </c>
      <c r="G163" s="158" t="s">
        <v>121</v>
      </c>
      <c r="H163" s="159">
        <v>35</v>
      </c>
      <c r="I163" s="160"/>
      <c r="J163" s="161">
        <f t="shared" si="20"/>
        <v>0</v>
      </c>
      <c r="K163" s="162"/>
      <c r="L163" s="30"/>
      <c r="M163" s="163" t="s">
        <v>1</v>
      </c>
      <c r="N163" s="164" t="s">
        <v>41</v>
      </c>
      <c r="O163" s="55"/>
      <c r="P163" s="165">
        <f t="shared" si="21"/>
        <v>0</v>
      </c>
      <c r="Q163" s="165">
        <v>0.10373</v>
      </c>
      <c r="R163" s="165">
        <f t="shared" si="22"/>
        <v>3.6305499999999999</v>
      </c>
      <c r="S163" s="165">
        <v>0</v>
      </c>
      <c r="T163" s="166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7" t="s">
        <v>122</v>
      </c>
      <c r="AT163" s="167" t="s">
        <v>118</v>
      </c>
      <c r="AU163" s="167" t="s">
        <v>123</v>
      </c>
      <c r="AY163" s="14" t="s">
        <v>116</v>
      </c>
      <c r="BE163" s="168">
        <f t="shared" si="24"/>
        <v>0</v>
      </c>
      <c r="BF163" s="168">
        <f t="shared" si="25"/>
        <v>0</v>
      </c>
      <c r="BG163" s="168">
        <f t="shared" si="26"/>
        <v>0</v>
      </c>
      <c r="BH163" s="168">
        <f t="shared" si="27"/>
        <v>0</v>
      </c>
      <c r="BI163" s="168">
        <f t="shared" si="28"/>
        <v>0</v>
      </c>
      <c r="BJ163" s="14" t="s">
        <v>123</v>
      </c>
      <c r="BK163" s="168">
        <f t="shared" si="29"/>
        <v>0</v>
      </c>
      <c r="BL163" s="14" t="s">
        <v>122</v>
      </c>
      <c r="BM163" s="167" t="s">
        <v>255</v>
      </c>
    </row>
    <row r="164" spans="1:65" s="2" customFormat="1" ht="36" customHeight="1">
      <c r="A164" s="29"/>
      <c r="B164" s="154"/>
      <c r="C164" s="155" t="s">
        <v>256</v>
      </c>
      <c r="D164" s="155" t="s">
        <v>118</v>
      </c>
      <c r="E164" s="156" t="s">
        <v>257</v>
      </c>
      <c r="F164" s="157" t="s">
        <v>258</v>
      </c>
      <c r="G164" s="158" t="s">
        <v>121</v>
      </c>
      <c r="H164" s="159">
        <v>35</v>
      </c>
      <c r="I164" s="160"/>
      <c r="J164" s="161">
        <f t="shared" si="20"/>
        <v>0</v>
      </c>
      <c r="K164" s="162"/>
      <c r="L164" s="30"/>
      <c r="M164" s="163" t="s">
        <v>1</v>
      </c>
      <c r="N164" s="164" t="s">
        <v>41</v>
      </c>
      <c r="O164" s="55"/>
      <c r="P164" s="165">
        <f t="shared" si="21"/>
        <v>0</v>
      </c>
      <c r="Q164" s="165">
        <v>0.12966</v>
      </c>
      <c r="R164" s="165">
        <f t="shared" si="22"/>
        <v>4.5381</v>
      </c>
      <c r="S164" s="165">
        <v>0</v>
      </c>
      <c r="T164" s="166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7" t="s">
        <v>122</v>
      </c>
      <c r="AT164" s="167" t="s">
        <v>118</v>
      </c>
      <c r="AU164" s="167" t="s">
        <v>123</v>
      </c>
      <c r="AY164" s="14" t="s">
        <v>116</v>
      </c>
      <c r="BE164" s="168">
        <f t="shared" si="24"/>
        <v>0</v>
      </c>
      <c r="BF164" s="168">
        <f t="shared" si="25"/>
        <v>0</v>
      </c>
      <c r="BG164" s="168">
        <f t="shared" si="26"/>
        <v>0</v>
      </c>
      <c r="BH164" s="168">
        <f t="shared" si="27"/>
        <v>0</v>
      </c>
      <c r="BI164" s="168">
        <f t="shared" si="28"/>
        <v>0</v>
      </c>
      <c r="BJ164" s="14" t="s">
        <v>123</v>
      </c>
      <c r="BK164" s="168">
        <f t="shared" si="29"/>
        <v>0</v>
      </c>
      <c r="BL164" s="14" t="s">
        <v>122</v>
      </c>
      <c r="BM164" s="167" t="s">
        <v>259</v>
      </c>
    </row>
    <row r="165" spans="1:65" s="2" customFormat="1" ht="16.5" customHeight="1">
      <c r="A165" s="29"/>
      <c r="B165" s="154"/>
      <c r="C165" s="155" t="s">
        <v>260</v>
      </c>
      <c r="D165" s="155" t="s">
        <v>118</v>
      </c>
      <c r="E165" s="156" t="s">
        <v>261</v>
      </c>
      <c r="F165" s="157" t="s">
        <v>262</v>
      </c>
      <c r="G165" s="158" t="s">
        <v>121</v>
      </c>
      <c r="H165" s="159">
        <v>35</v>
      </c>
      <c r="I165" s="160"/>
      <c r="J165" s="161">
        <f t="shared" si="20"/>
        <v>0</v>
      </c>
      <c r="K165" s="162"/>
      <c r="L165" s="30"/>
      <c r="M165" s="163" t="s">
        <v>1</v>
      </c>
      <c r="N165" s="164" t="s">
        <v>41</v>
      </c>
      <c r="O165" s="55"/>
      <c r="P165" s="165">
        <f t="shared" si="21"/>
        <v>0</v>
      </c>
      <c r="Q165" s="165">
        <v>1.0149999999999999E-2</v>
      </c>
      <c r="R165" s="165">
        <f t="shared" si="22"/>
        <v>0.35524999999999995</v>
      </c>
      <c r="S165" s="165">
        <v>0</v>
      </c>
      <c r="T165" s="166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7" t="s">
        <v>122</v>
      </c>
      <c r="AT165" s="167" t="s">
        <v>118</v>
      </c>
      <c r="AU165" s="167" t="s">
        <v>123</v>
      </c>
      <c r="AY165" s="14" t="s">
        <v>116</v>
      </c>
      <c r="BE165" s="168">
        <f t="shared" si="24"/>
        <v>0</v>
      </c>
      <c r="BF165" s="168">
        <f t="shared" si="25"/>
        <v>0</v>
      </c>
      <c r="BG165" s="168">
        <f t="shared" si="26"/>
        <v>0</v>
      </c>
      <c r="BH165" s="168">
        <f t="shared" si="27"/>
        <v>0</v>
      </c>
      <c r="BI165" s="168">
        <f t="shared" si="28"/>
        <v>0</v>
      </c>
      <c r="BJ165" s="14" t="s">
        <v>123</v>
      </c>
      <c r="BK165" s="168">
        <f t="shared" si="29"/>
        <v>0</v>
      </c>
      <c r="BL165" s="14" t="s">
        <v>122</v>
      </c>
      <c r="BM165" s="167" t="s">
        <v>263</v>
      </c>
    </row>
    <row r="166" spans="1:65" s="2" customFormat="1" ht="16.5" customHeight="1">
      <c r="A166" s="29"/>
      <c r="B166" s="154"/>
      <c r="C166" s="155" t="s">
        <v>264</v>
      </c>
      <c r="D166" s="155" t="s">
        <v>118</v>
      </c>
      <c r="E166" s="156" t="s">
        <v>265</v>
      </c>
      <c r="F166" s="157" t="s">
        <v>266</v>
      </c>
      <c r="G166" s="158" t="s">
        <v>220</v>
      </c>
      <c r="H166" s="159">
        <v>14</v>
      </c>
      <c r="I166" s="160"/>
      <c r="J166" s="161">
        <f t="shared" si="20"/>
        <v>0</v>
      </c>
      <c r="K166" s="162"/>
      <c r="L166" s="30"/>
      <c r="M166" s="163" t="s">
        <v>1</v>
      </c>
      <c r="N166" s="164" t="s">
        <v>41</v>
      </c>
      <c r="O166" s="55"/>
      <c r="P166" s="165">
        <f t="shared" si="21"/>
        <v>0</v>
      </c>
      <c r="Q166" s="165">
        <v>2.2399999999999998E-3</v>
      </c>
      <c r="R166" s="165">
        <f t="shared" si="22"/>
        <v>3.1359999999999999E-2</v>
      </c>
      <c r="S166" s="165">
        <v>0</v>
      </c>
      <c r="T166" s="166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7" t="s">
        <v>122</v>
      </c>
      <c r="AT166" s="167" t="s">
        <v>118</v>
      </c>
      <c r="AU166" s="167" t="s">
        <v>123</v>
      </c>
      <c r="AY166" s="14" t="s">
        <v>116</v>
      </c>
      <c r="BE166" s="168">
        <f t="shared" si="24"/>
        <v>0</v>
      </c>
      <c r="BF166" s="168">
        <f t="shared" si="25"/>
        <v>0</v>
      </c>
      <c r="BG166" s="168">
        <f t="shared" si="26"/>
        <v>0</v>
      </c>
      <c r="BH166" s="168">
        <f t="shared" si="27"/>
        <v>0</v>
      </c>
      <c r="BI166" s="168">
        <f t="shared" si="28"/>
        <v>0</v>
      </c>
      <c r="BJ166" s="14" t="s">
        <v>123</v>
      </c>
      <c r="BK166" s="168">
        <f t="shared" si="29"/>
        <v>0</v>
      </c>
      <c r="BL166" s="14" t="s">
        <v>122</v>
      </c>
      <c r="BM166" s="167" t="s">
        <v>267</v>
      </c>
    </row>
    <row r="167" spans="1:65" s="12" customFormat="1" ht="22.9" customHeight="1">
      <c r="B167" s="141"/>
      <c r="D167" s="142" t="s">
        <v>74</v>
      </c>
      <c r="E167" s="152" t="s">
        <v>140</v>
      </c>
      <c r="F167" s="152" t="s">
        <v>268</v>
      </c>
      <c r="I167" s="144"/>
      <c r="J167" s="153">
        <f>BK167</f>
        <v>0</v>
      </c>
      <c r="L167" s="141"/>
      <c r="M167" s="146"/>
      <c r="N167" s="147"/>
      <c r="O167" s="147"/>
      <c r="P167" s="148">
        <f>SUM(P168:P174)</f>
        <v>0</v>
      </c>
      <c r="Q167" s="147"/>
      <c r="R167" s="148">
        <f>SUM(R168:R174)</f>
        <v>2.3627486000000002</v>
      </c>
      <c r="S167" s="147"/>
      <c r="T167" s="149">
        <f>SUM(T168:T174)</f>
        <v>0</v>
      </c>
      <c r="AR167" s="142" t="s">
        <v>83</v>
      </c>
      <c r="AT167" s="150" t="s">
        <v>74</v>
      </c>
      <c r="AU167" s="150" t="s">
        <v>83</v>
      </c>
      <c r="AY167" s="142" t="s">
        <v>116</v>
      </c>
      <c r="BK167" s="151">
        <f>SUM(BK168:BK174)</f>
        <v>0</v>
      </c>
    </row>
    <row r="168" spans="1:65" s="2" customFormat="1" ht="24" customHeight="1">
      <c r="A168" s="29"/>
      <c r="B168" s="154"/>
      <c r="C168" s="155" t="s">
        <v>269</v>
      </c>
      <c r="D168" s="155" t="s">
        <v>118</v>
      </c>
      <c r="E168" s="156" t="s">
        <v>270</v>
      </c>
      <c r="F168" s="157" t="s">
        <v>271</v>
      </c>
      <c r="G168" s="158" t="s">
        <v>121</v>
      </c>
      <c r="H168" s="159">
        <v>57.46</v>
      </c>
      <c r="I168" s="160"/>
      <c r="J168" s="161">
        <f t="shared" ref="J168:J174" si="30">ROUND(I168*H168,2)</f>
        <v>0</v>
      </c>
      <c r="K168" s="162"/>
      <c r="L168" s="30"/>
      <c r="M168" s="163" t="s">
        <v>1</v>
      </c>
      <c r="N168" s="164" t="s">
        <v>41</v>
      </c>
      <c r="O168" s="55"/>
      <c r="P168" s="165">
        <f t="shared" ref="P168:P174" si="31">O168*H168</f>
        <v>0</v>
      </c>
      <c r="Q168" s="165">
        <v>2.2000000000000001E-4</v>
      </c>
      <c r="R168" s="165">
        <f t="shared" ref="R168:R174" si="32">Q168*H168</f>
        <v>1.26412E-2</v>
      </c>
      <c r="S168" s="165">
        <v>0</v>
      </c>
      <c r="T168" s="166">
        <f t="shared" ref="T168:T174" si="3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7" t="s">
        <v>122</v>
      </c>
      <c r="AT168" s="167" t="s">
        <v>118</v>
      </c>
      <c r="AU168" s="167" t="s">
        <v>123</v>
      </c>
      <c r="AY168" s="14" t="s">
        <v>116</v>
      </c>
      <c r="BE168" s="168">
        <f t="shared" ref="BE168:BE174" si="34">IF(N168="základná",J168,0)</f>
        <v>0</v>
      </c>
      <c r="BF168" s="168">
        <f t="shared" ref="BF168:BF174" si="35">IF(N168="znížená",J168,0)</f>
        <v>0</v>
      </c>
      <c r="BG168" s="168">
        <f t="shared" ref="BG168:BG174" si="36">IF(N168="zákl. prenesená",J168,0)</f>
        <v>0</v>
      </c>
      <c r="BH168" s="168">
        <f t="shared" ref="BH168:BH174" si="37">IF(N168="zníž. prenesená",J168,0)</f>
        <v>0</v>
      </c>
      <c r="BI168" s="168">
        <f t="shared" ref="BI168:BI174" si="38">IF(N168="nulová",J168,0)</f>
        <v>0</v>
      </c>
      <c r="BJ168" s="14" t="s">
        <v>123</v>
      </c>
      <c r="BK168" s="168">
        <f t="shared" ref="BK168:BK174" si="39">ROUND(I168*H168,2)</f>
        <v>0</v>
      </c>
      <c r="BL168" s="14" t="s">
        <v>122</v>
      </c>
      <c r="BM168" s="167" t="s">
        <v>272</v>
      </c>
    </row>
    <row r="169" spans="1:65" s="2" customFormat="1" ht="24" customHeight="1">
      <c r="A169" s="29"/>
      <c r="B169" s="154"/>
      <c r="C169" s="155" t="s">
        <v>273</v>
      </c>
      <c r="D169" s="155" t="s">
        <v>118</v>
      </c>
      <c r="E169" s="156" t="s">
        <v>274</v>
      </c>
      <c r="F169" s="157" t="s">
        <v>275</v>
      </c>
      <c r="G169" s="158" t="s">
        <v>121</v>
      </c>
      <c r="H169" s="159">
        <v>39.06</v>
      </c>
      <c r="I169" s="160"/>
      <c r="J169" s="161">
        <f t="shared" si="30"/>
        <v>0</v>
      </c>
      <c r="K169" s="162"/>
      <c r="L169" s="30"/>
      <c r="M169" s="163" t="s">
        <v>1</v>
      </c>
      <c r="N169" s="164" t="s">
        <v>41</v>
      </c>
      <c r="O169" s="55"/>
      <c r="P169" s="165">
        <f t="shared" si="31"/>
        <v>0</v>
      </c>
      <c r="Q169" s="165">
        <v>2.3109999999999999E-2</v>
      </c>
      <c r="R169" s="165">
        <f t="shared" si="32"/>
        <v>0.90267660000000005</v>
      </c>
      <c r="S169" s="165">
        <v>0</v>
      </c>
      <c r="T169" s="166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7" t="s">
        <v>122</v>
      </c>
      <c r="AT169" s="167" t="s">
        <v>118</v>
      </c>
      <c r="AU169" s="167" t="s">
        <v>123</v>
      </c>
      <c r="AY169" s="14" t="s">
        <v>116</v>
      </c>
      <c r="BE169" s="168">
        <f t="shared" si="34"/>
        <v>0</v>
      </c>
      <c r="BF169" s="168">
        <f t="shared" si="35"/>
        <v>0</v>
      </c>
      <c r="BG169" s="168">
        <f t="shared" si="36"/>
        <v>0</v>
      </c>
      <c r="BH169" s="168">
        <f t="shared" si="37"/>
        <v>0</v>
      </c>
      <c r="BI169" s="168">
        <f t="shared" si="38"/>
        <v>0</v>
      </c>
      <c r="BJ169" s="14" t="s">
        <v>123</v>
      </c>
      <c r="BK169" s="168">
        <f t="shared" si="39"/>
        <v>0</v>
      </c>
      <c r="BL169" s="14" t="s">
        <v>122</v>
      </c>
      <c r="BM169" s="167" t="s">
        <v>276</v>
      </c>
    </row>
    <row r="170" spans="1:65" s="2" customFormat="1" ht="24" customHeight="1">
      <c r="A170" s="29"/>
      <c r="B170" s="154"/>
      <c r="C170" s="155" t="s">
        <v>277</v>
      </c>
      <c r="D170" s="155" t="s">
        <v>118</v>
      </c>
      <c r="E170" s="156" t="s">
        <v>278</v>
      </c>
      <c r="F170" s="157" t="s">
        <v>279</v>
      </c>
      <c r="G170" s="158" t="s">
        <v>121</v>
      </c>
      <c r="H170" s="159">
        <v>18.399999999999999</v>
      </c>
      <c r="I170" s="160"/>
      <c r="J170" s="161">
        <f t="shared" si="30"/>
        <v>0</v>
      </c>
      <c r="K170" s="162"/>
      <c r="L170" s="30"/>
      <c r="M170" s="163" t="s">
        <v>1</v>
      </c>
      <c r="N170" s="164" t="s">
        <v>41</v>
      </c>
      <c r="O170" s="55"/>
      <c r="P170" s="165">
        <f t="shared" si="31"/>
        <v>0</v>
      </c>
      <c r="Q170" s="165">
        <v>2.189E-2</v>
      </c>
      <c r="R170" s="165">
        <f t="shared" si="32"/>
        <v>0.40277599999999997</v>
      </c>
      <c r="S170" s="165">
        <v>0</v>
      </c>
      <c r="T170" s="166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7" t="s">
        <v>122</v>
      </c>
      <c r="AT170" s="167" t="s">
        <v>118</v>
      </c>
      <c r="AU170" s="167" t="s">
        <v>123</v>
      </c>
      <c r="AY170" s="14" t="s">
        <v>116</v>
      </c>
      <c r="BE170" s="168">
        <f t="shared" si="34"/>
        <v>0</v>
      </c>
      <c r="BF170" s="168">
        <f t="shared" si="35"/>
        <v>0</v>
      </c>
      <c r="BG170" s="168">
        <f t="shared" si="36"/>
        <v>0</v>
      </c>
      <c r="BH170" s="168">
        <f t="shared" si="37"/>
        <v>0</v>
      </c>
      <c r="BI170" s="168">
        <f t="shared" si="38"/>
        <v>0</v>
      </c>
      <c r="BJ170" s="14" t="s">
        <v>123</v>
      </c>
      <c r="BK170" s="168">
        <f t="shared" si="39"/>
        <v>0</v>
      </c>
      <c r="BL170" s="14" t="s">
        <v>122</v>
      </c>
      <c r="BM170" s="167" t="s">
        <v>280</v>
      </c>
    </row>
    <row r="171" spans="1:65" s="2" customFormat="1" ht="24" customHeight="1">
      <c r="A171" s="29"/>
      <c r="B171" s="154"/>
      <c r="C171" s="155" t="s">
        <v>281</v>
      </c>
      <c r="D171" s="155" t="s">
        <v>118</v>
      </c>
      <c r="E171" s="156" t="s">
        <v>282</v>
      </c>
      <c r="F171" s="157" t="s">
        <v>283</v>
      </c>
      <c r="G171" s="158" t="s">
        <v>121</v>
      </c>
      <c r="H171" s="159">
        <v>30</v>
      </c>
      <c r="I171" s="160"/>
      <c r="J171" s="161">
        <f t="shared" si="30"/>
        <v>0</v>
      </c>
      <c r="K171" s="162"/>
      <c r="L171" s="30"/>
      <c r="M171" s="163" t="s">
        <v>1</v>
      </c>
      <c r="N171" s="164" t="s">
        <v>41</v>
      </c>
      <c r="O171" s="55"/>
      <c r="P171" s="165">
        <f t="shared" si="31"/>
        <v>0</v>
      </c>
      <c r="Q171" s="165">
        <v>2.86E-2</v>
      </c>
      <c r="R171" s="165">
        <f t="shared" si="32"/>
        <v>0.85799999999999998</v>
      </c>
      <c r="S171" s="165">
        <v>0</v>
      </c>
      <c r="T171" s="166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7" t="s">
        <v>122</v>
      </c>
      <c r="AT171" s="167" t="s">
        <v>118</v>
      </c>
      <c r="AU171" s="167" t="s">
        <v>123</v>
      </c>
      <c r="AY171" s="14" t="s">
        <v>116</v>
      </c>
      <c r="BE171" s="168">
        <f t="shared" si="34"/>
        <v>0</v>
      </c>
      <c r="BF171" s="168">
        <f t="shared" si="35"/>
        <v>0</v>
      </c>
      <c r="BG171" s="168">
        <f t="shared" si="36"/>
        <v>0</v>
      </c>
      <c r="BH171" s="168">
        <f t="shared" si="37"/>
        <v>0</v>
      </c>
      <c r="BI171" s="168">
        <f t="shared" si="38"/>
        <v>0</v>
      </c>
      <c r="BJ171" s="14" t="s">
        <v>123</v>
      </c>
      <c r="BK171" s="168">
        <f t="shared" si="39"/>
        <v>0</v>
      </c>
      <c r="BL171" s="14" t="s">
        <v>122</v>
      </c>
      <c r="BM171" s="167" t="s">
        <v>284</v>
      </c>
    </row>
    <row r="172" spans="1:65" s="2" customFormat="1" ht="24" customHeight="1">
      <c r="A172" s="29"/>
      <c r="B172" s="154"/>
      <c r="C172" s="155" t="s">
        <v>285</v>
      </c>
      <c r="D172" s="155" t="s">
        <v>118</v>
      </c>
      <c r="E172" s="156" t="s">
        <v>286</v>
      </c>
      <c r="F172" s="157" t="s">
        <v>287</v>
      </c>
      <c r="G172" s="158" t="s">
        <v>121</v>
      </c>
      <c r="H172" s="159">
        <v>39.06</v>
      </c>
      <c r="I172" s="160"/>
      <c r="J172" s="161">
        <f t="shared" si="30"/>
        <v>0</v>
      </c>
      <c r="K172" s="162"/>
      <c r="L172" s="30"/>
      <c r="M172" s="163" t="s">
        <v>1</v>
      </c>
      <c r="N172" s="164" t="s">
        <v>41</v>
      </c>
      <c r="O172" s="55"/>
      <c r="P172" s="165">
        <f t="shared" si="31"/>
        <v>0</v>
      </c>
      <c r="Q172" s="165">
        <v>2.1800000000000001E-3</v>
      </c>
      <c r="R172" s="165">
        <f t="shared" si="32"/>
        <v>8.5150800000000013E-2</v>
      </c>
      <c r="S172" s="165">
        <v>0</v>
      </c>
      <c r="T172" s="166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7" t="s">
        <v>122</v>
      </c>
      <c r="AT172" s="167" t="s">
        <v>118</v>
      </c>
      <c r="AU172" s="167" t="s">
        <v>123</v>
      </c>
      <c r="AY172" s="14" t="s">
        <v>116</v>
      </c>
      <c r="BE172" s="168">
        <f t="shared" si="34"/>
        <v>0</v>
      </c>
      <c r="BF172" s="168">
        <f t="shared" si="35"/>
        <v>0</v>
      </c>
      <c r="BG172" s="168">
        <f t="shared" si="36"/>
        <v>0</v>
      </c>
      <c r="BH172" s="168">
        <f t="shared" si="37"/>
        <v>0</v>
      </c>
      <c r="BI172" s="168">
        <f t="shared" si="38"/>
        <v>0</v>
      </c>
      <c r="BJ172" s="14" t="s">
        <v>123</v>
      </c>
      <c r="BK172" s="168">
        <f t="shared" si="39"/>
        <v>0</v>
      </c>
      <c r="BL172" s="14" t="s">
        <v>122</v>
      </c>
      <c r="BM172" s="167" t="s">
        <v>288</v>
      </c>
    </row>
    <row r="173" spans="1:65" s="2" customFormat="1" ht="24" customHeight="1">
      <c r="A173" s="29"/>
      <c r="B173" s="154"/>
      <c r="C173" s="155" t="s">
        <v>289</v>
      </c>
      <c r="D173" s="155" t="s">
        <v>118</v>
      </c>
      <c r="E173" s="156" t="s">
        <v>290</v>
      </c>
      <c r="F173" s="157" t="s">
        <v>291</v>
      </c>
      <c r="G173" s="158" t="s">
        <v>121</v>
      </c>
      <c r="H173" s="159">
        <v>18.399999999999999</v>
      </c>
      <c r="I173" s="160"/>
      <c r="J173" s="161">
        <f t="shared" si="30"/>
        <v>0</v>
      </c>
      <c r="K173" s="162"/>
      <c r="L173" s="30"/>
      <c r="M173" s="163" t="s">
        <v>1</v>
      </c>
      <c r="N173" s="164" t="s">
        <v>41</v>
      </c>
      <c r="O173" s="55"/>
      <c r="P173" s="165">
        <f t="shared" si="31"/>
        <v>0</v>
      </c>
      <c r="Q173" s="165">
        <v>2.0600000000000002E-3</v>
      </c>
      <c r="R173" s="165">
        <f t="shared" si="32"/>
        <v>3.7904E-2</v>
      </c>
      <c r="S173" s="165">
        <v>0</v>
      </c>
      <c r="T173" s="166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7" t="s">
        <v>122</v>
      </c>
      <c r="AT173" s="167" t="s">
        <v>118</v>
      </c>
      <c r="AU173" s="167" t="s">
        <v>123</v>
      </c>
      <c r="AY173" s="14" t="s">
        <v>116</v>
      </c>
      <c r="BE173" s="168">
        <f t="shared" si="34"/>
        <v>0</v>
      </c>
      <c r="BF173" s="168">
        <f t="shared" si="35"/>
        <v>0</v>
      </c>
      <c r="BG173" s="168">
        <f t="shared" si="36"/>
        <v>0</v>
      </c>
      <c r="BH173" s="168">
        <f t="shared" si="37"/>
        <v>0</v>
      </c>
      <c r="BI173" s="168">
        <f t="shared" si="38"/>
        <v>0</v>
      </c>
      <c r="BJ173" s="14" t="s">
        <v>123</v>
      </c>
      <c r="BK173" s="168">
        <f t="shared" si="39"/>
        <v>0</v>
      </c>
      <c r="BL173" s="14" t="s">
        <v>122</v>
      </c>
      <c r="BM173" s="167" t="s">
        <v>292</v>
      </c>
    </row>
    <row r="174" spans="1:65" s="2" customFormat="1" ht="24" customHeight="1">
      <c r="A174" s="29"/>
      <c r="B174" s="154"/>
      <c r="C174" s="155" t="s">
        <v>293</v>
      </c>
      <c r="D174" s="155" t="s">
        <v>118</v>
      </c>
      <c r="E174" s="156" t="s">
        <v>294</v>
      </c>
      <c r="F174" s="157" t="s">
        <v>295</v>
      </c>
      <c r="G174" s="158" t="s">
        <v>121</v>
      </c>
      <c r="H174" s="159">
        <v>30</v>
      </c>
      <c r="I174" s="160"/>
      <c r="J174" s="161">
        <f t="shared" si="30"/>
        <v>0</v>
      </c>
      <c r="K174" s="162"/>
      <c r="L174" s="30"/>
      <c r="M174" s="163" t="s">
        <v>1</v>
      </c>
      <c r="N174" s="164" t="s">
        <v>41</v>
      </c>
      <c r="O174" s="55"/>
      <c r="P174" s="165">
        <f t="shared" si="31"/>
        <v>0</v>
      </c>
      <c r="Q174" s="165">
        <v>2.1199999999999999E-3</v>
      </c>
      <c r="R174" s="165">
        <f t="shared" si="32"/>
        <v>6.3600000000000004E-2</v>
      </c>
      <c r="S174" s="165">
        <v>0</v>
      </c>
      <c r="T174" s="166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7" t="s">
        <v>122</v>
      </c>
      <c r="AT174" s="167" t="s">
        <v>118</v>
      </c>
      <c r="AU174" s="167" t="s">
        <v>123</v>
      </c>
      <c r="AY174" s="14" t="s">
        <v>116</v>
      </c>
      <c r="BE174" s="168">
        <f t="shared" si="34"/>
        <v>0</v>
      </c>
      <c r="BF174" s="168">
        <f t="shared" si="35"/>
        <v>0</v>
      </c>
      <c r="BG174" s="168">
        <f t="shared" si="36"/>
        <v>0</v>
      </c>
      <c r="BH174" s="168">
        <f t="shared" si="37"/>
        <v>0</v>
      </c>
      <c r="BI174" s="168">
        <f t="shared" si="38"/>
        <v>0</v>
      </c>
      <c r="BJ174" s="14" t="s">
        <v>123</v>
      </c>
      <c r="BK174" s="168">
        <f t="shared" si="39"/>
        <v>0</v>
      </c>
      <c r="BL174" s="14" t="s">
        <v>122</v>
      </c>
      <c r="BM174" s="167" t="s">
        <v>296</v>
      </c>
    </row>
    <row r="175" spans="1:65" s="12" customFormat="1" ht="22.9" customHeight="1">
      <c r="B175" s="141"/>
      <c r="D175" s="142" t="s">
        <v>74</v>
      </c>
      <c r="E175" s="152" t="s">
        <v>154</v>
      </c>
      <c r="F175" s="152" t="s">
        <v>297</v>
      </c>
      <c r="I175" s="144"/>
      <c r="J175" s="153">
        <f>BK175</f>
        <v>0</v>
      </c>
      <c r="L175" s="141"/>
      <c r="M175" s="146"/>
      <c r="N175" s="147"/>
      <c r="O175" s="147"/>
      <c r="P175" s="148">
        <f>SUM(P176:P188)</f>
        <v>0</v>
      </c>
      <c r="Q175" s="147"/>
      <c r="R175" s="148">
        <f>SUM(R176:R188)</f>
        <v>0.90132000000000001</v>
      </c>
      <c r="S175" s="147"/>
      <c r="T175" s="149">
        <f>SUM(T176:T188)</f>
        <v>0.308</v>
      </c>
      <c r="AR175" s="142" t="s">
        <v>83</v>
      </c>
      <c r="AT175" s="150" t="s">
        <v>74</v>
      </c>
      <c r="AU175" s="150" t="s">
        <v>83</v>
      </c>
      <c r="AY175" s="142" t="s">
        <v>116</v>
      </c>
      <c r="BK175" s="151">
        <f>SUM(BK176:BK188)</f>
        <v>0</v>
      </c>
    </row>
    <row r="176" spans="1:65" s="2" customFormat="1" ht="24" customHeight="1">
      <c r="A176" s="29"/>
      <c r="B176" s="154"/>
      <c r="C176" s="155" t="s">
        <v>298</v>
      </c>
      <c r="D176" s="155" t="s">
        <v>118</v>
      </c>
      <c r="E176" s="156" t="s">
        <v>299</v>
      </c>
      <c r="F176" s="157" t="s">
        <v>300</v>
      </c>
      <c r="G176" s="158" t="s">
        <v>190</v>
      </c>
      <c r="H176" s="159">
        <v>2</v>
      </c>
      <c r="I176" s="160"/>
      <c r="J176" s="161">
        <f t="shared" ref="J176:J188" si="40">ROUND(I176*H176,2)</f>
        <v>0</v>
      </c>
      <c r="K176" s="162"/>
      <c r="L176" s="30"/>
      <c r="M176" s="163" t="s">
        <v>1</v>
      </c>
      <c r="N176" s="164" t="s">
        <v>41</v>
      </c>
      <c r="O176" s="55"/>
      <c r="P176" s="165">
        <f t="shared" ref="P176:P188" si="41">O176*H176</f>
        <v>0</v>
      </c>
      <c r="Q176" s="165">
        <v>0.44266</v>
      </c>
      <c r="R176" s="165">
        <f t="shared" ref="R176:R188" si="42">Q176*H176</f>
        <v>0.88532</v>
      </c>
      <c r="S176" s="165">
        <v>0</v>
      </c>
      <c r="T176" s="166">
        <f t="shared" ref="T176:T188" si="43"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7" t="s">
        <v>122</v>
      </c>
      <c r="AT176" s="167" t="s">
        <v>118</v>
      </c>
      <c r="AU176" s="167" t="s">
        <v>123</v>
      </c>
      <c r="AY176" s="14" t="s">
        <v>116</v>
      </c>
      <c r="BE176" s="168">
        <f t="shared" ref="BE176:BE188" si="44">IF(N176="základná",J176,0)</f>
        <v>0</v>
      </c>
      <c r="BF176" s="168">
        <f t="shared" ref="BF176:BF188" si="45">IF(N176="znížená",J176,0)</f>
        <v>0</v>
      </c>
      <c r="BG176" s="168">
        <f t="shared" ref="BG176:BG188" si="46">IF(N176="zákl. prenesená",J176,0)</f>
        <v>0</v>
      </c>
      <c r="BH176" s="168">
        <f t="shared" ref="BH176:BH188" si="47">IF(N176="zníž. prenesená",J176,0)</f>
        <v>0</v>
      </c>
      <c r="BI176" s="168">
        <f t="shared" ref="BI176:BI188" si="48">IF(N176="nulová",J176,0)</f>
        <v>0</v>
      </c>
      <c r="BJ176" s="14" t="s">
        <v>123</v>
      </c>
      <c r="BK176" s="168">
        <f t="shared" ref="BK176:BK188" si="49">ROUND(I176*H176,2)</f>
        <v>0</v>
      </c>
      <c r="BL176" s="14" t="s">
        <v>122</v>
      </c>
      <c r="BM176" s="167" t="s">
        <v>301</v>
      </c>
    </row>
    <row r="177" spans="1:65" s="2" customFormat="1" ht="24" customHeight="1">
      <c r="A177" s="29"/>
      <c r="B177" s="154"/>
      <c r="C177" s="155" t="s">
        <v>302</v>
      </c>
      <c r="D177" s="155" t="s">
        <v>118</v>
      </c>
      <c r="E177" s="156" t="s">
        <v>303</v>
      </c>
      <c r="F177" s="157" t="s">
        <v>304</v>
      </c>
      <c r="G177" s="158" t="s">
        <v>220</v>
      </c>
      <c r="H177" s="159">
        <v>14</v>
      </c>
      <c r="I177" s="160"/>
      <c r="J177" s="161">
        <f t="shared" si="40"/>
        <v>0</v>
      </c>
      <c r="K177" s="162"/>
      <c r="L177" s="30"/>
      <c r="M177" s="163" t="s">
        <v>1</v>
      </c>
      <c r="N177" s="164" t="s">
        <v>41</v>
      </c>
      <c r="O177" s="55"/>
      <c r="P177" s="165">
        <f t="shared" si="41"/>
        <v>0</v>
      </c>
      <c r="Q177" s="165">
        <v>0</v>
      </c>
      <c r="R177" s="165">
        <f t="shared" si="42"/>
        <v>0</v>
      </c>
      <c r="S177" s="165">
        <v>0</v>
      </c>
      <c r="T177" s="166">
        <f t="shared" si="4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7" t="s">
        <v>122</v>
      </c>
      <c r="AT177" s="167" t="s">
        <v>118</v>
      </c>
      <c r="AU177" s="167" t="s">
        <v>123</v>
      </c>
      <c r="AY177" s="14" t="s">
        <v>116</v>
      </c>
      <c r="BE177" s="168">
        <f t="shared" si="44"/>
        <v>0</v>
      </c>
      <c r="BF177" s="168">
        <f t="shared" si="45"/>
        <v>0</v>
      </c>
      <c r="BG177" s="168">
        <f t="shared" si="46"/>
        <v>0</v>
      </c>
      <c r="BH177" s="168">
        <f t="shared" si="47"/>
        <v>0</v>
      </c>
      <c r="BI177" s="168">
        <f t="shared" si="48"/>
        <v>0</v>
      </c>
      <c r="BJ177" s="14" t="s">
        <v>123</v>
      </c>
      <c r="BK177" s="168">
        <f t="shared" si="49"/>
        <v>0</v>
      </c>
      <c r="BL177" s="14" t="s">
        <v>122</v>
      </c>
      <c r="BM177" s="167" t="s">
        <v>305</v>
      </c>
    </row>
    <row r="178" spans="1:65" s="2" customFormat="1" ht="24" customHeight="1">
      <c r="A178" s="29"/>
      <c r="B178" s="154"/>
      <c r="C178" s="155" t="s">
        <v>306</v>
      </c>
      <c r="D178" s="155" t="s">
        <v>118</v>
      </c>
      <c r="E178" s="156" t="s">
        <v>307</v>
      </c>
      <c r="F178" s="157" t="s">
        <v>308</v>
      </c>
      <c r="G178" s="158" t="s">
        <v>220</v>
      </c>
      <c r="H178" s="159">
        <v>14</v>
      </c>
      <c r="I178" s="160"/>
      <c r="J178" s="161">
        <f t="shared" si="40"/>
        <v>0</v>
      </c>
      <c r="K178" s="162"/>
      <c r="L178" s="30"/>
      <c r="M178" s="163" t="s">
        <v>1</v>
      </c>
      <c r="N178" s="164" t="s">
        <v>41</v>
      </c>
      <c r="O178" s="55"/>
      <c r="P178" s="165">
        <f t="shared" si="41"/>
        <v>0</v>
      </c>
      <c r="Q178" s="165">
        <v>0</v>
      </c>
      <c r="R178" s="165">
        <f t="shared" si="42"/>
        <v>0</v>
      </c>
      <c r="S178" s="165">
        <v>0</v>
      </c>
      <c r="T178" s="166">
        <f t="shared" si="4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7" t="s">
        <v>122</v>
      </c>
      <c r="AT178" s="167" t="s">
        <v>118</v>
      </c>
      <c r="AU178" s="167" t="s">
        <v>123</v>
      </c>
      <c r="AY178" s="14" t="s">
        <v>116</v>
      </c>
      <c r="BE178" s="168">
        <f t="shared" si="44"/>
        <v>0</v>
      </c>
      <c r="BF178" s="168">
        <f t="shared" si="45"/>
        <v>0</v>
      </c>
      <c r="BG178" s="168">
        <f t="shared" si="46"/>
        <v>0</v>
      </c>
      <c r="BH178" s="168">
        <f t="shared" si="47"/>
        <v>0</v>
      </c>
      <c r="BI178" s="168">
        <f t="shared" si="48"/>
        <v>0</v>
      </c>
      <c r="BJ178" s="14" t="s">
        <v>123</v>
      </c>
      <c r="BK178" s="168">
        <f t="shared" si="49"/>
        <v>0</v>
      </c>
      <c r="BL178" s="14" t="s">
        <v>122</v>
      </c>
      <c r="BM178" s="167" t="s">
        <v>309</v>
      </c>
    </row>
    <row r="179" spans="1:65" s="2" customFormat="1" ht="16.5" customHeight="1">
      <c r="A179" s="29"/>
      <c r="B179" s="154"/>
      <c r="C179" s="155" t="s">
        <v>310</v>
      </c>
      <c r="D179" s="155" t="s">
        <v>118</v>
      </c>
      <c r="E179" s="156" t="s">
        <v>311</v>
      </c>
      <c r="F179" s="157" t="s">
        <v>312</v>
      </c>
      <c r="G179" s="158" t="s">
        <v>121</v>
      </c>
      <c r="H179" s="159">
        <v>82.66</v>
      </c>
      <c r="I179" s="160"/>
      <c r="J179" s="161">
        <f t="shared" si="40"/>
        <v>0</v>
      </c>
      <c r="K179" s="162"/>
      <c r="L179" s="30"/>
      <c r="M179" s="163" t="s">
        <v>1</v>
      </c>
      <c r="N179" s="164" t="s">
        <v>41</v>
      </c>
      <c r="O179" s="55"/>
      <c r="P179" s="165">
        <f t="shared" si="41"/>
        <v>0</v>
      </c>
      <c r="Q179" s="165">
        <v>0</v>
      </c>
      <c r="R179" s="165">
        <f t="shared" si="42"/>
        <v>0</v>
      </c>
      <c r="S179" s="165">
        <v>0</v>
      </c>
      <c r="T179" s="166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7" t="s">
        <v>122</v>
      </c>
      <c r="AT179" s="167" t="s">
        <v>118</v>
      </c>
      <c r="AU179" s="167" t="s">
        <v>123</v>
      </c>
      <c r="AY179" s="14" t="s">
        <v>116</v>
      </c>
      <c r="BE179" s="168">
        <f t="shared" si="44"/>
        <v>0</v>
      </c>
      <c r="BF179" s="168">
        <f t="shared" si="45"/>
        <v>0</v>
      </c>
      <c r="BG179" s="168">
        <f t="shared" si="46"/>
        <v>0</v>
      </c>
      <c r="BH179" s="168">
        <f t="shared" si="47"/>
        <v>0</v>
      </c>
      <c r="BI179" s="168">
        <f t="shared" si="48"/>
        <v>0</v>
      </c>
      <c r="BJ179" s="14" t="s">
        <v>123</v>
      </c>
      <c r="BK179" s="168">
        <f t="shared" si="49"/>
        <v>0</v>
      </c>
      <c r="BL179" s="14" t="s">
        <v>122</v>
      </c>
      <c r="BM179" s="167" t="s">
        <v>313</v>
      </c>
    </row>
    <row r="180" spans="1:65" s="2" customFormat="1" ht="24" customHeight="1">
      <c r="A180" s="29"/>
      <c r="B180" s="154"/>
      <c r="C180" s="155" t="s">
        <v>314</v>
      </c>
      <c r="D180" s="155" t="s">
        <v>118</v>
      </c>
      <c r="E180" s="156" t="s">
        <v>315</v>
      </c>
      <c r="F180" s="157" t="s">
        <v>316</v>
      </c>
      <c r="G180" s="158" t="s">
        <v>121</v>
      </c>
      <c r="H180" s="159">
        <v>82.66</v>
      </c>
      <c r="I180" s="160"/>
      <c r="J180" s="161">
        <f t="shared" si="40"/>
        <v>0</v>
      </c>
      <c r="K180" s="162"/>
      <c r="L180" s="30"/>
      <c r="M180" s="163" t="s">
        <v>1</v>
      </c>
      <c r="N180" s="164" t="s">
        <v>41</v>
      </c>
      <c r="O180" s="55"/>
      <c r="P180" s="165">
        <f t="shared" si="41"/>
        <v>0</v>
      </c>
      <c r="Q180" s="165">
        <v>0</v>
      </c>
      <c r="R180" s="165">
        <f t="shared" si="42"/>
        <v>0</v>
      </c>
      <c r="S180" s="165">
        <v>0</v>
      </c>
      <c r="T180" s="166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7" t="s">
        <v>122</v>
      </c>
      <c r="AT180" s="167" t="s">
        <v>118</v>
      </c>
      <c r="AU180" s="167" t="s">
        <v>123</v>
      </c>
      <c r="AY180" s="14" t="s">
        <v>116</v>
      </c>
      <c r="BE180" s="168">
        <f t="shared" si="44"/>
        <v>0</v>
      </c>
      <c r="BF180" s="168">
        <f t="shared" si="45"/>
        <v>0</v>
      </c>
      <c r="BG180" s="168">
        <f t="shared" si="46"/>
        <v>0</v>
      </c>
      <c r="BH180" s="168">
        <f t="shared" si="47"/>
        <v>0</v>
      </c>
      <c r="BI180" s="168">
        <f t="shared" si="48"/>
        <v>0</v>
      </c>
      <c r="BJ180" s="14" t="s">
        <v>123</v>
      </c>
      <c r="BK180" s="168">
        <f t="shared" si="49"/>
        <v>0</v>
      </c>
      <c r="BL180" s="14" t="s">
        <v>122</v>
      </c>
      <c r="BM180" s="167" t="s">
        <v>317</v>
      </c>
    </row>
    <row r="181" spans="1:65" s="2" customFormat="1" ht="36" customHeight="1">
      <c r="A181" s="29"/>
      <c r="B181" s="154"/>
      <c r="C181" s="155" t="s">
        <v>318</v>
      </c>
      <c r="D181" s="155" t="s">
        <v>118</v>
      </c>
      <c r="E181" s="156" t="s">
        <v>319</v>
      </c>
      <c r="F181" s="157" t="s">
        <v>320</v>
      </c>
      <c r="G181" s="158" t="s">
        <v>190</v>
      </c>
      <c r="H181" s="159">
        <v>12</v>
      </c>
      <c r="I181" s="160"/>
      <c r="J181" s="161">
        <f t="shared" si="40"/>
        <v>0</v>
      </c>
      <c r="K181" s="162"/>
      <c r="L181" s="30"/>
      <c r="M181" s="163" t="s">
        <v>1</v>
      </c>
      <c r="N181" s="164" t="s">
        <v>41</v>
      </c>
      <c r="O181" s="55"/>
      <c r="P181" s="165">
        <f t="shared" si="41"/>
        <v>0</v>
      </c>
      <c r="Q181" s="165">
        <v>1.2800000000000001E-3</v>
      </c>
      <c r="R181" s="165">
        <f t="shared" si="42"/>
        <v>1.5360000000000002E-2</v>
      </c>
      <c r="S181" s="165">
        <v>0</v>
      </c>
      <c r="T181" s="166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7" t="s">
        <v>122</v>
      </c>
      <c r="AT181" s="167" t="s">
        <v>118</v>
      </c>
      <c r="AU181" s="167" t="s">
        <v>123</v>
      </c>
      <c r="AY181" s="14" t="s">
        <v>116</v>
      </c>
      <c r="BE181" s="168">
        <f t="shared" si="44"/>
        <v>0</v>
      </c>
      <c r="BF181" s="168">
        <f t="shared" si="45"/>
        <v>0</v>
      </c>
      <c r="BG181" s="168">
        <f t="shared" si="46"/>
        <v>0</v>
      </c>
      <c r="BH181" s="168">
        <f t="shared" si="47"/>
        <v>0</v>
      </c>
      <c r="BI181" s="168">
        <f t="shared" si="48"/>
        <v>0</v>
      </c>
      <c r="BJ181" s="14" t="s">
        <v>123</v>
      </c>
      <c r="BK181" s="168">
        <f t="shared" si="49"/>
        <v>0</v>
      </c>
      <c r="BL181" s="14" t="s">
        <v>122</v>
      </c>
      <c r="BM181" s="167" t="s">
        <v>321</v>
      </c>
    </row>
    <row r="182" spans="1:65" s="2" customFormat="1" ht="24" customHeight="1">
      <c r="A182" s="29"/>
      <c r="B182" s="154"/>
      <c r="C182" s="155" t="s">
        <v>322</v>
      </c>
      <c r="D182" s="155" t="s">
        <v>118</v>
      </c>
      <c r="E182" s="156" t="s">
        <v>323</v>
      </c>
      <c r="F182" s="157" t="s">
        <v>324</v>
      </c>
      <c r="G182" s="158" t="s">
        <v>190</v>
      </c>
      <c r="H182" s="159">
        <v>2</v>
      </c>
      <c r="I182" s="160"/>
      <c r="J182" s="161">
        <f t="shared" si="40"/>
        <v>0</v>
      </c>
      <c r="K182" s="162"/>
      <c r="L182" s="30"/>
      <c r="M182" s="163" t="s">
        <v>1</v>
      </c>
      <c r="N182" s="164" t="s">
        <v>41</v>
      </c>
      <c r="O182" s="55"/>
      <c r="P182" s="165">
        <f t="shared" si="41"/>
        <v>0</v>
      </c>
      <c r="Q182" s="165">
        <v>0</v>
      </c>
      <c r="R182" s="165">
        <f t="shared" si="42"/>
        <v>0</v>
      </c>
      <c r="S182" s="165">
        <v>8.2000000000000003E-2</v>
      </c>
      <c r="T182" s="166">
        <f t="shared" si="43"/>
        <v>0.16400000000000001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7" t="s">
        <v>122</v>
      </c>
      <c r="AT182" s="167" t="s">
        <v>118</v>
      </c>
      <c r="AU182" s="167" t="s">
        <v>123</v>
      </c>
      <c r="AY182" s="14" t="s">
        <v>116</v>
      </c>
      <c r="BE182" s="168">
        <f t="shared" si="44"/>
        <v>0</v>
      </c>
      <c r="BF182" s="168">
        <f t="shared" si="45"/>
        <v>0</v>
      </c>
      <c r="BG182" s="168">
        <f t="shared" si="46"/>
        <v>0</v>
      </c>
      <c r="BH182" s="168">
        <f t="shared" si="47"/>
        <v>0</v>
      </c>
      <c r="BI182" s="168">
        <f t="shared" si="48"/>
        <v>0</v>
      </c>
      <c r="BJ182" s="14" t="s">
        <v>123</v>
      </c>
      <c r="BK182" s="168">
        <f t="shared" si="49"/>
        <v>0</v>
      </c>
      <c r="BL182" s="14" t="s">
        <v>122</v>
      </c>
      <c r="BM182" s="167" t="s">
        <v>325</v>
      </c>
    </row>
    <row r="183" spans="1:65" s="2" customFormat="1" ht="24" customHeight="1">
      <c r="A183" s="29"/>
      <c r="B183" s="154"/>
      <c r="C183" s="155" t="s">
        <v>326</v>
      </c>
      <c r="D183" s="155" t="s">
        <v>118</v>
      </c>
      <c r="E183" s="156" t="s">
        <v>327</v>
      </c>
      <c r="F183" s="157" t="s">
        <v>328</v>
      </c>
      <c r="G183" s="158" t="s">
        <v>220</v>
      </c>
      <c r="H183" s="159">
        <v>8</v>
      </c>
      <c r="I183" s="160"/>
      <c r="J183" s="161">
        <f t="shared" si="40"/>
        <v>0</v>
      </c>
      <c r="K183" s="162"/>
      <c r="L183" s="30"/>
      <c r="M183" s="163" t="s">
        <v>1</v>
      </c>
      <c r="N183" s="164" t="s">
        <v>41</v>
      </c>
      <c r="O183" s="55"/>
      <c r="P183" s="165">
        <f t="shared" si="41"/>
        <v>0</v>
      </c>
      <c r="Q183" s="165">
        <v>8.0000000000000007E-5</v>
      </c>
      <c r="R183" s="165">
        <f t="shared" si="42"/>
        <v>6.4000000000000005E-4</v>
      </c>
      <c r="S183" s="165">
        <v>1.7999999999999999E-2</v>
      </c>
      <c r="T183" s="166">
        <f t="shared" si="43"/>
        <v>0.14399999999999999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7" t="s">
        <v>122</v>
      </c>
      <c r="AT183" s="167" t="s">
        <v>118</v>
      </c>
      <c r="AU183" s="167" t="s">
        <v>123</v>
      </c>
      <c r="AY183" s="14" t="s">
        <v>116</v>
      </c>
      <c r="BE183" s="168">
        <f t="shared" si="44"/>
        <v>0</v>
      </c>
      <c r="BF183" s="168">
        <f t="shared" si="45"/>
        <v>0</v>
      </c>
      <c r="BG183" s="168">
        <f t="shared" si="46"/>
        <v>0</v>
      </c>
      <c r="BH183" s="168">
        <f t="shared" si="47"/>
        <v>0</v>
      </c>
      <c r="BI183" s="168">
        <f t="shared" si="48"/>
        <v>0</v>
      </c>
      <c r="BJ183" s="14" t="s">
        <v>123</v>
      </c>
      <c r="BK183" s="168">
        <f t="shared" si="49"/>
        <v>0</v>
      </c>
      <c r="BL183" s="14" t="s">
        <v>122</v>
      </c>
      <c r="BM183" s="167" t="s">
        <v>329</v>
      </c>
    </row>
    <row r="184" spans="1:65" s="2" customFormat="1" ht="24" customHeight="1">
      <c r="A184" s="29"/>
      <c r="B184" s="154"/>
      <c r="C184" s="155" t="s">
        <v>330</v>
      </c>
      <c r="D184" s="155" t="s">
        <v>118</v>
      </c>
      <c r="E184" s="156" t="s">
        <v>331</v>
      </c>
      <c r="F184" s="157" t="s">
        <v>332</v>
      </c>
      <c r="G184" s="158" t="s">
        <v>211</v>
      </c>
      <c r="H184" s="159">
        <v>12.257</v>
      </c>
      <c r="I184" s="160"/>
      <c r="J184" s="161">
        <f t="shared" si="40"/>
        <v>0</v>
      </c>
      <c r="K184" s="162"/>
      <c r="L184" s="30"/>
      <c r="M184" s="163" t="s">
        <v>1</v>
      </c>
      <c r="N184" s="164" t="s">
        <v>41</v>
      </c>
      <c r="O184" s="55"/>
      <c r="P184" s="165">
        <f t="shared" si="41"/>
        <v>0</v>
      </c>
      <c r="Q184" s="165">
        <v>0</v>
      </c>
      <c r="R184" s="165">
        <f t="shared" si="42"/>
        <v>0</v>
      </c>
      <c r="S184" s="165">
        <v>0</v>
      </c>
      <c r="T184" s="166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7" t="s">
        <v>122</v>
      </c>
      <c r="AT184" s="167" t="s">
        <v>118</v>
      </c>
      <c r="AU184" s="167" t="s">
        <v>123</v>
      </c>
      <c r="AY184" s="14" t="s">
        <v>116</v>
      </c>
      <c r="BE184" s="168">
        <f t="shared" si="44"/>
        <v>0</v>
      </c>
      <c r="BF184" s="168">
        <f t="shared" si="45"/>
        <v>0</v>
      </c>
      <c r="BG184" s="168">
        <f t="shared" si="46"/>
        <v>0</v>
      </c>
      <c r="BH184" s="168">
        <f t="shared" si="47"/>
        <v>0</v>
      </c>
      <c r="BI184" s="168">
        <f t="shared" si="48"/>
        <v>0</v>
      </c>
      <c r="BJ184" s="14" t="s">
        <v>123</v>
      </c>
      <c r="BK184" s="168">
        <f t="shared" si="49"/>
        <v>0</v>
      </c>
      <c r="BL184" s="14" t="s">
        <v>122</v>
      </c>
      <c r="BM184" s="167" t="s">
        <v>333</v>
      </c>
    </row>
    <row r="185" spans="1:65" s="2" customFormat="1" ht="24" customHeight="1">
      <c r="A185" s="29"/>
      <c r="B185" s="154"/>
      <c r="C185" s="155" t="s">
        <v>334</v>
      </c>
      <c r="D185" s="155" t="s">
        <v>118</v>
      </c>
      <c r="E185" s="156" t="s">
        <v>335</v>
      </c>
      <c r="F185" s="157" t="s">
        <v>336</v>
      </c>
      <c r="G185" s="158" t="s">
        <v>211</v>
      </c>
      <c r="H185" s="159">
        <v>245.14</v>
      </c>
      <c r="I185" s="160"/>
      <c r="J185" s="161">
        <f t="shared" si="40"/>
        <v>0</v>
      </c>
      <c r="K185" s="162"/>
      <c r="L185" s="30"/>
      <c r="M185" s="163" t="s">
        <v>1</v>
      </c>
      <c r="N185" s="164" t="s">
        <v>41</v>
      </c>
      <c r="O185" s="55"/>
      <c r="P185" s="165">
        <f t="shared" si="41"/>
        <v>0</v>
      </c>
      <c r="Q185" s="165">
        <v>0</v>
      </c>
      <c r="R185" s="165">
        <f t="shared" si="42"/>
        <v>0</v>
      </c>
      <c r="S185" s="165">
        <v>0</v>
      </c>
      <c r="T185" s="166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7" t="s">
        <v>122</v>
      </c>
      <c r="AT185" s="167" t="s">
        <v>118</v>
      </c>
      <c r="AU185" s="167" t="s">
        <v>123</v>
      </c>
      <c r="AY185" s="14" t="s">
        <v>116</v>
      </c>
      <c r="BE185" s="168">
        <f t="shared" si="44"/>
        <v>0</v>
      </c>
      <c r="BF185" s="168">
        <f t="shared" si="45"/>
        <v>0</v>
      </c>
      <c r="BG185" s="168">
        <f t="shared" si="46"/>
        <v>0</v>
      </c>
      <c r="BH185" s="168">
        <f t="shared" si="47"/>
        <v>0</v>
      </c>
      <c r="BI185" s="168">
        <f t="shared" si="48"/>
        <v>0</v>
      </c>
      <c r="BJ185" s="14" t="s">
        <v>123</v>
      </c>
      <c r="BK185" s="168">
        <f t="shared" si="49"/>
        <v>0</v>
      </c>
      <c r="BL185" s="14" t="s">
        <v>122</v>
      </c>
      <c r="BM185" s="167" t="s">
        <v>337</v>
      </c>
    </row>
    <row r="186" spans="1:65" s="2" customFormat="1" ht="24" customHeight="1">
      <c r="A186" s="29"/>
      <c r="B186" s="154"/>
      <c r="C186" s="155" t="s">
        <v>338</v>
      </c>
      <c r="D186" s="155" t="s">
        <v>118</v>
      </c>
      <c r="E186" s="156" t="s">
        <v>339</v>
      </c>
      <c r="F186" s="157" t="s">
        <v>340</v>
      </c>
      <c r="G186" s="158" t="s">
        <v>211</v>
      </c>
      <c r="H186" s="159">
        <v>12.257</v>
      </c>
      <c r="I186" s="160"/>
      <c r="J186" s="161">
        <f t="shared" si="40"/>
        <v>0</v>
      </c>
      <c r="K186" s="162"/>
      <c r="L186" s="30"/>
      <c r="M186" s="163" t="s">
        <v>1</v>
      </c>
      <c r="N186" s="164" t="s">
        <v>41</v>
      </c>
      <c r="O186" s="55"/>
      <c r="P186" s="165">
        <f t="shared" si="41"/>
        <v>0</v>
      </c>
      <c r="Q186" s="165">
        <v>0</v>
      </c>
      <c r="R186" s="165">
        <f t="shared" si="42"/>
        <v>0</v>
      </c>
      <c r="S186" s="165">
        <v>0</v>
      </c>
      <c r="T186" s="166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7" t="s">
        <v>122</v>
      </c>
      <c r="AT186" s="167" t="s">
        <v>118</v>
      </c>
      <c r="AU186" s="167" t="s">
        <v>123</v>
      </c>
      <c r="AY186" s="14" t="s">
        <v>116</v>
      </c>
      <c r="BE186" s="168">
        <f t="shared" si="44"/>
        <v>0</v>
      </c>
      <c r="BF186" s="168">
        <f t="shared" si="45"/>
        <v>0</v>
      </c>
      <c r="BG186" s="168">
        <f t="shared" si="46"/>
        <v>0</v>
      </c>
      <c r="BH186" s="168">
        <f t="shared" si="47"/>
        <v>0</v>
      </c>
      <c r="BI186" s="168">
        <f t="shared" si="48"/>
        <v>0</v>
      </c>
      <c r="BJ186" s="14" t="s">
        <v>123</v>
      </c>
      <c r="BK186" s="168">
        <f t="shared" si="49"/>
        <v>0</v>
      </c>
      <c r="BL186" s="14" t="s">
        <v>122</v>
      </c>
      <c r="BM186" s="167" t="s">
        <v>341</v>
      </c>
    </row>
    <row r="187" spans="1:65" s="2" customFormat="1" ht="24" customHeight="1">
      <c r="A187" s="29"/>
      <c r="B187" s="154"/>
      <c r="C187" s="155" t="s">
        <v>342</v>
      </c>
      <c r="D187" s="155" t="s">
        <v>118</v>
      </c>
      <c r="E187" s="156" t="s">
        <v>343</v>
      </c>
      <c r="F187" s="157" t="s">
        <v>344</v>
      </c>
      <c r="G187" s="158" t="s">
        <v>211</v>
      </c>
      <c r="H187" s="159">
        <v>11.06</v>
      </c>
      <c r="I187" s="160"/>
      <c r="J187" s="161">
        <f t="shared" si="40"/>
        <v>0</v>
      </c>
      <c r="K187" s="162"/>
      <c r="L187" s="30"/>
      <c r="M187" s="163" t="s">
        <v>1</v>
      </c>
      <c r="N187" s="164" t="s">
        <v>41</v>
      </c>
      <c r="O187" s="55"/>
      <c r="P187" s="165">
        <f t="shared" si="41"/>
        <v>0</v>
      </c>
      <c r="Q187" s="165">
        <v>0</v>
      </c>
      <c r="R187" s="165">
        <f t="shared" si="42"/>
        <v>0</v>
      </c>
      <c r="S187" s="165">
        <v>0</v>
      </c>
      <c r="T187" s="166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7" t="s">
        <v>122</v>
      </c>
      <c r="AT187" s="167" t="s">
        <v>118</v>
      </c>
      <c r="AU187" s="167" t="s">
        <v>123</v>
      </c>
      <c r="AY187" s="14" t="s">
        <v>116</v>
      </c>
      <c r="BE187" s="168">
        <f t="shared" si="44"/>
        <v>0</v>
      </c>
      <c r="BF187" s="168">
        <f t="shared" si="45"/>
        <v>0</v>
      </c>
      <c r="BG187" s="168">
        <f t="shared" si="46"/>
        <v>0</v>
      </c>
      <c r="BH187" s="168">
        <f t="shared" si="47"/>
        <v>0</v>
      </c>
      <c r="BI187" s="168">
        <f t="shared" si="48"/>
        <v>0</v>
      </c>
      <c r="BJ187" s="14" t="s">
        <v>123</v>
      </c>
      <c r="BK187" s="168">
        <f t="shared" si="49"/>
        <v>0</v>
      </c>
      <c r="BL187" s="14" t="s">
        <v>122</v>
      </c>
      <c r="BM187" s="167" t="s">
        <v>345</v>
      </c>
    </row>
    <row r="188" spans="1:65" s="2" customFormat="1" ht="24" customHeight="1">
      <c r="A188" s="29"/>
      <c r="B188" s="154"/>
      <c r="C188" s="155" t="s">
        <v>346</v>
      </c>
      <c r="D188" s="155" t="s">
        <v>118</v>
      </c>
      <c r="E188" s="156" t="s">
        <v>347</v>
      </c>
      <c r="F188" s="157" t="s">
        <v>348</v>
      </c>
      <c r="G188" s="158" t="s">
        <v>211</v>
      </c>
      <c r="H188" s="159">
        <v>12.257</v>
      </c>
      <c r="I188" s="160"/>
      <c r="J188" s="161">
        <f t="shared" si="40"/>
        <v>0</v>
      </c>
      <c r="K188" s="162"/>
      <c r="L188" s="30"/>
      <c r="M188" s="163" t="s">
        <v>1</v>
      </c>
      <c r="N188" s="164" t="s">
        <v>41</v>
      </c>
      <c r="O188" s="55"/>
      <c r="P188" s="165">
        <f t="shared" si="41"/>
        <v>0</v>
      </c>
      <c r="Q188" s="165">
        <v>0</v>
      </c>
      <c r="R188" s="165">
        <f t="shared" si="42"/>
        <v>0</v>
      </c>
      <c r="S188" s="165">
        <v>0</v>
      </c>
      <c r="T188" s="166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7" t="s">
        <v>122</v>
      </c>
      <c r="AT188" s="167" t="s">
        <v>118</v>
      </c>
      <c r="AU188" s="167" t="s">
        <v>123</v>
      </c>
      <c r="AY188" s="14" t="s">
        <v>116</v>
      </c>
      <c r="BE188" s="168">
        <f t="shared" si="44"/>
        <v>0</v>
      </c>
      <c r="BF188" s="168">
        <f t="shared" si="45"/>
        <v>0</v>
      </c>
      <c r="BG188" s="168">
        <f t="shared" si="46"/>
        <v>0</v>
      </c>
      <c r="BH188" s="168">
        <f t="shared" si="47"/>
        <v>0</v>
      </c>
      <c r="BI188" s="168">
        <f t="shared" si="48"/>
        <v>0</v>
      </c>
      <c r="BJ188" s="14" t="s">
        <v>123</v>
      </c>
      <c r="BK188" s="168">
        <f t="shared" si="49"/>
        <v>0</v>
      </c>
      <c r="BL188" s="14" t="s">
        <v>122</v>
      </c>
      <c r="BM188" s="167" t="s">
        <v>349</v>
      </c>
    </row>
    <row r="189" spans="1:65" s="12" customFormat="1" ht="22.9" customHeight="1">
      <c r="B189" s="141"/>
      <c r="D189" s="142" t="s">
        <v>74</v>
      </c>
      <c r="E189" s="152" t="s">
        <v>350</v>
      </c>
      <c r="F189" s="152" t="s">
        <v>351</v>
      </c>
      <c r="I189" s="144"/>
      <c r="J189" s="153">
        <f>BK189</f>
        <v>0</v>
      </c>
      <c r="L189" s="141"/>
      <c r="M189" s="146"/>
      <c r="N189" s="147"/>
      <c r="O189" s="147"/>
      <c r="P189" s="148">
        <f>P190</f>
        <v>0</v>
      </c>
      <c r="Q189" s="147"/>
      <c r="R189" s="148">
        <f>R190</f>
        <v>0</v>
      </c>
      <c r="S189" s="147"/>
      <c r="T189" s="149">
        <f>T190</f>
        <v>0</v>
      </c>
      <c r="AR189" s="142" t="s">
        <v>83</v>
      </c>
      <c r="AT189" s="150" t="s">
        <v>74</v>
      </c>
      <c r="AU189" s="150" t="s">
        <v>83</v>
      </c>
      <c r="AY189" s="142" t="s">
        <v>116</v>
      </c>
      <c r="BK189" s="151">
        <f>BK190</f>
        <v>0</v>
      </c>
    </row>
    <row r="190" spans="1:65" s="2" customFormat="1" ht="24" customHeight="1">
      <c r="A190" s="29"/>
      <c r="B190" s="154"/>
      <c r="C190" s="155" t="s">
        <v>352</v>
      </c>
      <c r="D190" s="155" t="s">
        <v>118</v>
      </c>
      <c r="E190" s="156" t="s">
        <v>353</v>
      </c>
      <c r="F190" s="157" t="s">
        <v>354</v>
      </c>
      <c r="G190" s="158" t="s">
        <v>211</v>
      </c>
      <c r="H190" s="159">
        <v>138.46</v>
      </c>
      <c r="I190" s="160"/>
      <c r="J190" s="161">
        <f>ROUND(I190*H190,2)</f>
        <v>0</v>
      </c>
      <c r="K190" s="162"/>
      <c r="L190" s="30"/>
      <c r="M190" s="163" t="s">
        <v>1</v>
      </c>
      <c r="N190" s="164" t="s">
        <v>41</v>
      </c>
      <c r="O190" s="55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7" t="s">
        <v>122</v>
      </c>
      <c r="AT190" s="167" t="s">
        <v>118</v>
      </c>
      <c r="AU190" s="167" t="s">
        <v>123</v>
      </c>
      <c r="AY190" s="14" t="s">
        <v>116</v>
      </c>
      <c r="BE190" s="168">
        <f>IF(N190="základná",J190,0)</f>
        <v>0</v>
      </c>
      <c r="BF190" s="168">
        <f>IF(N190="znížená",J190,0)</f>
        <v>0</v>
      </c>
      <c r="BG190" s="168">
        <f>IF(N190="zákl. prenesená",J190,0)</f>
        <v>0</v>
      </c>
      <c r="BH190" s="168">
        <f>IF(N190="zníž. prenesená",J190,0)</f>
        <v>0</v>
      </c>
      <c r="BI190" s="168">
        <f>IF(N190="nulová",J190,0)</f>
        <v>0</v>
      </c>
      <c r="BJ190" s="14" t="s">
        <v>123</v>
      </c>
      <c r="BK190" s="168">
        <f>ROUND(I190*H190,2)</f>
        <v>0</v>
      </c>
      <c r="BL190" s="14" t="s">
        <v>122</v>
      </c>
      <c r="BM190" s="167" t="s">
        <v>355</v>
      </c>
    </row>
    <row r="191" spans="1:65" s="12" customFormat="1" ht="25.9" customHeight="1">
      <c r="B191" s="141"/>
      <c r="D191" s="142" t="s">
        <v>74</v>
      </c>
      <c r="E191" s="143" t="s">
        <v>356</v>
      </c>
      <c r="F191" s="143" t="s">
        <v>357</v>
      </c>
      <c r="I191" s="144"/>
      <c r="J191" s="145">
        <f>BK191</f>
        <v>0</v>
      </c>
      <c r="L191" s="141"/>
      <c r="M191" s="146"/>
      <c r="N191" s="147"/>
      <c r="O191" s="147"/>
      <c r="P191" s="148">
        <f>P192</f>
        <v>0</v>
      </c>
      <c r="Q191" s="147"/>
      <c r="R191" s="148">
        <f>R192</f>
        <v>0.32694499999999999</v>
      </c>
      <c r="S191" s="147"/>
      <c r="T191" s="149">
        <f>T192</f>
        <v>0</v>
      </c>
      <c r="AR191" s="142" t="s">
        <v>123</v>
      </c>
      <c r="AT191" s="150" t="s">
        <v>74</v>
      </c>
      <c r="AU191" s="150" t="s">
        <v>75</v>
      </c>
      <c r="AY191" s="142" t="s">
        <v>116</v>
      </c>
      <c r="BK191" s="151">
        <f>BK192</f>
        <v>0</v>
      </c>
    </row>
    <row r="192" spans="1:65" s="12" customFormat="1" ht="22.9" customHeight="1">
      <c r="B192" s="141"/>
      <c r="D192" s="142" t="s">
        <v>74</v>
      </c>
      <c r="E192" s="152" t="s">
        <v>358</v>
      </c>
      <c r="F192" s="152" t="s">
        <v>359</v>
      </c>
      <c r="I192" s="144"/>
      <c r="J192" s="153">
        <f>BK192</f>
        <v>0</v>
      </c>
      <c r="L192" s="141"/>
      <c r="M192" s="146"/>
      <c r="N192" s="147"/>
      <c r="O192" s="147"/>
      <c r="P192" s="148">
        <f>SUM(P193:P197)</f>
        <v>0</v>
      </c>
      <c r="Q192" s="147"/>
      <c r="R192" s="148">
        <f>SUM(R193:R197)</f>
        <v>0.32694499999999999</v>
      </c>
      <c r="S192" s="147"/>
      <c r="T192" s="149">
        <f>SUM(T193:T197)</f>
        <v>0</v>
      </c>
      <c r="AR192" s="142" t="s">
        <v>123</v>
      </c>
      <c r="AT192" s="150" t="s">
        <v>74</v>
      </c>
      <c r="AU192" s="150" t="s">
        <v>83</v>
      </c>
      <c r="AY192" s="142" t="s">
        <v>116</v>
      </c>
      <c r="BK192" s="151">
        <f>SUM(BK193:BK197)</f>
        <v>0</v>
      </c>
    </row>
    <row r="193" spans="1:65" s="2" customFormat="1" ht="24" customHeight="1">
      <c r="A193" s="29"/>
      <c r="B193" s="154"/>
      <c r="C193" s="155" t="s">
        <v>360</v>
      </c>
      <c r="D193" s="155" t="s">
        <v>118</v>
      </c>
      <c r="E193" s="156" t="s">
        <v>361</v>
      </c>
      <c r="F193" s="157" t="s">
        <v>362</v>
      </c>
      <c r="G193" s="158" t="s">
        <v>121</v>
      </c>
      <c r="H193" s="159">
        <v>35</v>
      </c>
      <c r="I193" s="160"/>
      <c r="J193" s="161">
        <f>ROUND(I193*H193,2)</f>
        <v>0</v>
      </c>
      <c r="K193" s="162"/>
      <c r="L193" s="30"/>
      <c r="M193" s="163" t="s">
        <v>1</v>
      </c>
      <c r="N193" s="164" t="s">
        <v>41</v>
      </c>
      <c r="O193" s="55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7" t="s">
        <v>182</v>
      </c>
      <c r="AT193" s="167" t="s">
        <v>118</v>
      </c>
      <c r="AU193" s="167" t="s">
        <v>123</v>
      </c>
      <c r="AY193" s="14" t="s">
        <v>116</v>
      </c>
      <c r="BE193" s="168">
        <f>IF(N193="základná",J193,0)</f>
        <v>0</v>
      </c>
      <c r="BF193" s="168">
        <f>IF(N193="znížená",J193,0)</f>
        <v>0</v>
      </c>
      <c r="BG193" s="168">
        <f>IF(N193="zákl. prenesená",J193,0)</f>
        <v>0</v>
      </c>
      <c r="BH193" s="168">
        <f>IF(N193="zníž. prenesená",J193,0)</f>
        <v>0</v>
      </c>
      <c r="BI193" s="168">
        <f>IF(N193="nulová",J193,0)</f>
        <v>0</v>
      </c>
      <c r="BJ193" s="14" t="s">
        <v>123</v>
      </c>
      <c r="BK193" s="168">
        <f>ROUND(I193*H193,2)</f>
        <v>0</v>
      </c>
      <c r="BL193" s="14" t="s">
        <v>182</v>
      </c>
      <c r="BM193" s="167" t="s">
        <v>363</v>
      </c>
    </row>
    <row r="194" spans="1:65" s="2" customFormat="1" ht="16.5" customHeight="1">
      <c r="A194" s="29"/>
      <c r="B194" s="154"/>
      <c r="C194" s="169" t="s">
        <v>364</v>
      </c>
      <c r="D194" s="169" t="s">
        <v>193</v>
      </c>
      <c r="E194" s="170" t="s">
        <v>365</v>
      </c>
      <c r="F194" s="171" t="s">
        <v>366</v>
      </c>
      <c r="G194" s="172" t="s">
        <v>211</v>
      </c>
      <c r="H194" s="173">
        <v>1.0999999999999999E-2</v>
      </c>
      <c r="I194" s="174"/>
      <c r="J194" s="175">
        <f>ROUND(I194*H194,2)</f>
        <v>0</v>
      </c>
      <c r="K194" s="176"/>
      <c r="L194" s="177"/>
      <c r="M194" s="178" t="s">
        <v>1</v>
      </c>
      <c r="N194" s="179" t="s">
        <v>41</v>
      </c>
      <c r="O194" s="55"/>
      <c r="P194" s="165">
        <f>O194*H194</f>
        <v>0</v>
      </c>
      <c r="Q194" s="165">
        <v>1</v>
      </c>
      <c r="R194" s="165">
        <f>Q194*H194</f>
        <v>1.0999999999999999E-2</v>
      </c>
      <c r="S194" s="165">
        <v>0</v>
      </c>
      <c r="T194" s="166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7" t="s">
        <v>252</v>
      </c>
      <c r="AT194" s="167" t="s">
        <v>193</v>
      </c>
      <c r="AU194" s="167" t="s">
        <v>123</v>
      </c>
      <c r="AY194" s="14" t="s">
        <v>116</v>
      </c>
      <c r="BE194" s="168">
        <f>IF(N194="základná",J194,0)</f>
        <v>0</v>
      </c>
      <c r="BF194" s="168">
        <f>IF(N194="znížená",J194,0)</f>
        <v>0</v>
      </c>
      <c r="BG194" s="168">
        <f>IF(N194="zákl. prenesená",J194,0)</f>
        <v>0</v>
      </c>
      <c r="BH194" s="168">
        <f>IF(N194="zníž. prenesená",J194,0)</f>
        <v>0</v>
      </c>
      <c r="BI194" s="168">
        <f>IF(N194="nulová",J194,0)</f>
        <v>0</v>
      </c>
      <c r="BJ194" s="14" t="s">
        <v>123</v>
      </c>
      <c r="BK194" s="168">
        <f>ROUND(I194*H194,2)</f>
        <v>0</v>
      </c>
      <c r="BL194" s="14" t="s">
        <v>182</v>
      </c>
      <c r="BM194" s="167" t="s">
        <v>367</v>
      </c>
    </row>
    <row r="195" spans="1:65" s="2" customFormat="1" ht="24" customHeight="1">
      <c r="A195" s="29"/>
      <c r="B195" s="154"/>
      <c r="C195" s="155" t="s">
        <v>368</v>
      </c>
      <c r="D195" s="155" t="s">
        <v>118</v>
      </c>
      <c r="E195" s="156" t="s">
        <v>369</v>
      </c>
      <c r="F195" s="157" t="s">
        <v>370</v>
      </c>
      <c r="G195" s="158" t="s">
        <v>121</v>
      </c>
      <c r="H195" s="159">
        <v>35</v>
      </c>
      <c r="I195" s="160"/>
      <c r="J195" s="161">
        <f>ROUND(I195*H195,2)</f>
        <v>0</v>
      </c>
      <c r="K195" s="162"/>
      <c r="L195" s="30"/>
      <c r="M195" s="163" t="s">
        <v>1</v>
      </c>
      <c r="N195" s="164" t="s">
        <v>41</v>
      </c>
      <c r="O195" s="55"/>
      <c r="P195" s="165">
        <f>O195*H195</f>
        <v>0</v>
      </c>
      <c r="Q195" s="165">
        <v>5.4000000000000001E-4</v>
      </c>
      <c r="R195" s="165">
        <f>Q195*H195</f>
        <v>1.89E-2</v>
      </c>
      <c r="S195" s="165">
        <v>0</v>
      </c>
      <c r="T195" s="166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7" t="s">
        <v>182</v>
      </c>
      <c r="AT195" s="167" t="s">
        <v>118</v>
      </c>
      <c r="AU195" s="167" t="s">
        <v>123</v>
      </c>
      <c r="AY195" s="14" t="s">
        <v>116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4" t="s">
        <v>123</v>
      </c>
      <c r="BK195" s="168">
        <f>ROUND(I195*H195,2)</f>
        <v>0</v>
      </c>
      <c r="BL195" s="14" t="s">
        <v>182</v>
      </c>
      <c r="BM195" s="167" t="s">
        <v>371</v>
      </c>
    </row>
    <row r="196" spans="1:65" s="2" customFormat="1" ht="24" customHeight="1">
      <c r="A196" s="29"/>
      <c r="B196" s="154"/>
      <c r="C196" s="169" t="s">
        <v>372</v>
      </c>
      <c r="D196" s="169" t="s">
        <v>193</v>
      </c>
      <c r="E196" s="170" t="s">
        <v>373</v>
      </c>
      <c r="F196" s="171" t="s">
        <v>374</v>
      </c>
      <c r="G196" s="172" t="s">
        <v>121</v>
      </c>
      <c r="H196" s="173">
        <v>40.25</v>
      </c>
      <c r="I196" s="174"/>
      <c r="J196" s="175">
        <f>ROUND(I196*H196,2)</f>
        <v>0</v>
      </c>
      <c r="K196" s="176"/>
      <c r="L196" s="177"/>
      <c r="M196" s="178" t="s">
        <v>1</v>
      </c>
      <c r="N196" s="179" t="s">
        <v>41</v>
      </c>
      <c r="O196" s="55"/>
      <c r="P196" s="165">
        <f>O196*H196</f>
        <v>0</v>
      </c>
      <c r="Q196" s="165">
        <v>7.3800000000000003E-3</v>
      </c>
      <c r="R196" s="165">
        <f>Q196*H196</f>
        <v>0.297045</v>
      </c>
      <c r="S196" s="165">
        <v>0</v>
      </c>
      <c r="T196" s="166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7" t="s">
        <v>252</v>
      </c>
      <c r="AT196" s="167" t="s">
        <v>193</v>
      </c>
      <c r="AU196" s="167" t="s">
        <v>123</v>
      </c>
      <c r="AY196" s="14" t="s">
        <v>116</v>
      </c>
      <c r="BE196" s="168">
        <f>IF(N196="základná",J196,0)</f>
        <v>0</v>
      </c>
      <c r="BF196" s="168">
        <f>IF(N196="znížená",J196,0)</f>
        <v>0</v>
      </c>
      <c r="BG196" s="168">
        <f>IF(N196="zákl. prenesená",J196,0)</f>
        <v>0</v>
      </c>
      <c r="BH196" s="168">
        <f>IF(N196="zníž. prenesená",J196,0)</f>
        <v>0</v>
      </c>
      <c r="BI196" s="168">
        <f>IF(N196="nulová",J196,0)</f>
        <v>0</v>
      </c>
      <c r="BJ196" s="14" t="s">
        <v>123</v>
      </c>
      <c r="BK196" s="168">
        <f>ROUND(I196*H196,2)</f>
        <v>0</v>
      </c>
      <c r="BL196" s="14" t="s">
        <v>182</v>
      </c>
      <c r="BM196" s="167" t="s">
        <v>375</v>
      </c>
    </row>
    <row r="197" spans="1:65" s="2" customFormat="1" ht="24" customHeight="1">
      <c r="A197" s="29"/>
      <c r="B197" s="154"/>
      <c r="C197" s="155" t="s">
        <v>376</v>
      </c>
      <c r="D197" s="155" t="s">
        <v>118</v>
      </c>
      <c r="E197" s="156" t="s">
        <v>377</v>
      </c>
      <c r="F197" s="157" t="s">
        <v>378</v>
      </c>
      <c r="G197" s="158" t="s">
        <v>211</v>
      </c>
      <c r="H197" s="159">
        <v>0.32700000000000001</v>
      </c>
      <c r="I197" s="160"/>
      <c r="J197" s="161">
        <f>ROUND(I197*H197,2)</f>
        <v>0</v>
      </c>
      <c r="K197" s="162"/>
      <c r="L197" s="30"/>
      <c r="M197" s="180" t="s">
        <v>1</v>
      </c>
      <c r="N197" s="181" t="s">
        <v>41</v>
      </c>
      <c r="O197" s="182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7" t="s">
        <v>182</v>
      </c>
      <c r="AT197" s="167" t="s">
        <v>118</v>
      </c>
      <c r="AU197" s="167" t="s">
        <v>123</v>
      </c>
      <c r="AY197" s="14" t="s">
        <v>116</v>
      </c>
      <c r="BE197" s="168">
        <f>IF(N197="základná",J197,0)</f>
        <v>0</v>
      </c>
      <c r="BF197" s="168">
        <f>IF(N197="znížená",J197,0)</f>
        <v>0</v>
      </c>
      <c r="BG197" s="168">
        <f>IF(N197="zákl. prenesená",J197,0)</f>
        <v>0</v>
      </c>
      <c r="BH197" s="168">
        <f>IF(N197="zníž. prenesená",J197,0)</f>
        <v>0</v>
      </c>
      <c r="BI197" s="168">
        <f>IF(N197="nulová",J197,0)</f>
        <v>0</v>
      </c>
      <c r="BJ197" s="14" t="s">
        <v>123</v>
      </c>
      <c r="BK197" s="168">
        <f>ROUND(I197*H197,2)</f>
        <v>0</v>
      </c>
      <c r="BL197" s="14" t="s">
        <v>182</v>
      </c>
      <c r="BM197" s="167" t="s">
        <v>379</v>
      </c>
    </row>
    <row r="198" spans="1:65" s="2" customFormat="1" ht="6.95" customHeight="1">
      <c r="A198" s="29"/>
      <c r="B198" s="44"/>
      <c r="C198" s="45"/>
      <c r="D198" s="45"/>
      <c r="E198" s="45"/>
      <c r="F198" s="45"/>
      <c r="G198" s="45"/>
      <c r="H198" s="45"/>
      <c r="I198" s="113"/>
      <c r="J198" s="45"/>
      <c r="K198" s="45"/>
      <c r="L198" s="30"/>
      <c r="M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</row>
  </sheetData>
  <autoFilter ref="C125:K19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04 - Vlastná stavba</vt:lpstr>
      <vt:lpstr>'04 - Vlastná stavba'!Názvy_tlače</vt:lpstr>
      <vt:lpstr>'Rekapitulácia stavby'!Názvy_tlače</vt:lpstr>
      <vt:lpstr>'04 - Vlastná stavba'!Oblasť_tlače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RG_ATELIER-PC\DODO</dc:creator>
  <cp:lastModifiedBy>win7pc</cp:lastModifiedBy>
  <dcterms:created xsi:type="dcterms:W3CDTF">2021-03-16T09:05:28Z</dcterms:created>
  <dcterms:modified xsi:type="dcterms:W3CDTF">2021-05-14T07:48:02Z</dcterms:modified>
</cp:coreProperties>
</file>