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porecova\Desktop\ROZPOČTY\Rozpočet 2024\"/>
    </mc:Choice>
  </mc:AlternateContent>
  <bookViews>
    <workbookView xWindow="0" yWindow="0" windowWidth="27795" windowHeight="12030" tabRatio="681"/>
  </bookViews>
  <sheets>
    <sheet name="2024_schv" sheetId="7" r:id="rId1"/>
    <sheet name="2024_rek_schv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1" i="7" l="1"/>
  <c r="J511" i="7" s="1"/>
  <c r="H6" i="8" s="1"/>
  <c r="J380" i="7"/>
  <c r="I380" i="7"/>
  <c r="H380" i="7"/>
  <c r="G380" i="7"/>
  <c r="F380" i="7"/>
  <c r="F164" i="7"/>
  <c r="G164" i="7"/>
  <c r="H164" i="7"/>
  <c r="I164" i="7"/>
  <c r="J164" i="7"/>
  <c r="F162" i="7"/>
  <c r="G162" i="7"/>
  <c r="H162" i="7"/>
  <c r="I162" i="7"/>
  <c r="J162" i="7"/>
  <c r="J522" i="7"/>
  <c r="H9" i="8" s="1"/>
  <c r="J459" i="7"/>
  <c r="J455" i="7"/>
  <c r="J450" i="7"/>
  <c r="J443" i="7"/>
  <c r="J434" i="7"/>
  <c r="J430" i="7"/>
  <c r="J425" i="7"/>
  <c r="J421" i="7"/>
  <c r="J418" i="7"/>
  <c r="J410" i="7"/>
  <c r="J407" i="7"/>
  <c r="J404" i="7"/>
  <c r="J398" i="7"/>
  <c r="J391" i="7"/>
  <c r="J385" i="7"/>
  <c r="J382" i="7"/>
  <c r="J381" i="7"/>
  <c r="J367" i="7"/>
  <c r="J363" i="7"/>
  <c r="J360" i="7"/>
  <c r="J354" i="7"/>
  <c r="J349" i="7"/>
  <c r="J350" i="7" s="1"/>
  <c r="J329" i="7"/>
  <c r="J328" i="7"/>
  <c r="J324" i="7"/>
  <c r="J323" i="7"/>
  <c r="J321" i="7"/>
  <c r="J318" i="7"/>
  <c r="J322" i="7" s="1"/>
  <c r="J307" i="7"/>
  <c r="J313" i="7" s="1"/>
  <c r="J314" i="7" s="1"/>
  <c r="J304" i="7"/>
  <c r="J287" i="7"/>
  <c r="J305" i="7" s="1"/>
  <c r="J278" i="7"/>
  <c r="J276" i="7"/>
  <c r="J270" i="7"/>
  <c r="J268" i="7"/>
  <c r="J279" i="7" s="1"/>
  <c r="J262" i="7"/>
  <c r="J264" i="7" s="1"/>
  <c r="J247" i="7"/>
  <c r="J239" i="7"/>
  <c r="J228" i="7"/>
  <c r="J223" i="7"/>
  <c r="J212" i="7"/>
  <c r="J209" i="7" s="1"/>
  <c r="J207" i="7"/>
  <c r="J206" i="7" s="1"/>
  <c r="J198" i="7"/>
  <c r="J192" i="7"/>
  <c r="J173" i="7"/>
  <c r="J167" i="7" s="1"/>
  <c r="J150" i="7"/>
  <c r="J142" i="7"/>
  <c r="J131" i="7"/>
  <c r="J121" i="7"/>
  <c r="J120" i="7"/>
  <c r="J113" i="7"/>
  <c r="J112" i="7"/>
  <c r="J111" i="7"/>
  <c r="J110" i="7"/>
  <c r="J105" i="7"/>
  <c r="H8" i="8" s="1"/>
  <c r="J97" i="7"/>
  <c r="H5" i="8" s="1"/>
  <c r="J80" i="7"/>
  <c r="J29" i="7"/>
  <c r="J24" i="7"/>
  <c r="J17" i="7"/>
  <c r="J12" i="7"/>
  <c r="H7" i="8" l="1"/>
  <c r="J130" i="7"/>
  <c r="J253" i="7"/>
  <c r="J258" i="7" s="1"/>
  <c r="H10" i="8"/>
  <c r="J465" i="7"/>
  <c r="J361" i="7"/>
  <c r="J341" i="7"/>
  <c r="J368" i="7"/>
  <c r="J51" i="7"/>
  <c r="J81" i="7" s="1"/>
  <c r="H2" i="8" s="1"/>
  <c r="D421" i="7"/>
  <c r="E421" i="7"/>
  <c r="F421" i="7"/>
  <c r="G421" i="7"/>
  <c r="H421" i="7"/>
  <c r="J524" i="7" l="1"/>
  <c r="J526" i="7" s="1"/>
  <c r="E192" i="7"/>
  <c r="D276" i="7"/>
  <c r="E276" i="7"/>
  <c r="F276" i="7"/>
  <c r="G276" i="7"/>
  <c r="H276" i="7"/>
  <c r="D304" i="7"/>
  <c r="E304" i="7"/>
  <c r="F304" i="7"/>
  <c r="G304" i="7"/>
  <c r="H304" i="7"/>
  <c r="I239" i="7"/>
  <c r="I421" i="7"/>
  <c r="H3" i="8" l="1"/>
  <c r="H4" i="8" s="1"/>
  <c r="I471" i="7"/>
  <c r="I367" i="7"/>
  <c r="I304" i="7"/>
  <c r="I276" i="7"/>
  <c r="I212" i="7"/>
  <c r="H11" i="8" l="1"/>
  <c r="I131" i="7"/>
  <c r="I29" i="7"/>
  <c r="I97" i="7"/>
  <c r="I105" i="7" l="1"/>
  <c r="I511" i="7" l="1"/>
  <c r="G6" i="8" s="1"/>
  <c r="I354" i="7"/>
  <c r="I207" i="7"/>
  <c r="I206" i="7" s="1"/>
  <c r="I522" i="7"/>
  <c r="G9" i="8" s="1"/>
  <c r="I459" i="7"/>
  <c r="I450" i="7"/>
  <c r="I443" i="7"/>
  <c r="I434" i="7"/>
  <c r="I430" i="7"/>
  <c r="I425" i="7"/>
  <c r="I418" i="7"/>
  <c r="I410" i="7"/>
  <c r="I407" i="7"/>
  <c r="I404" i="7"/>
  <c r="I398" i="7"/>
  <c r="I391" i="7"/>
  <c r="I385" i="7"/>
  <c r="I382" i="7"/>
  <c r="I381" i="7"/>
  <c r="I363" i="7"/>
  <c r="I368" i="7" s="1"/>
  <c r="I360" i="7"/>
  <c r="I349" i="7"/>
  <c r="I350" i="7" s="1"/>
  <c r="I329" i="7"/>
  <c r="I328" i="7"/>
  <c r="I324" i="7"/>
  <c r="I321" i="7"/>
  <c r="I318" i="7"/>
  <c r="I307" i="7"/>
  <c r="I313" i="7" s="1"/>
  <c r="I314" i="7" s="1"/>
  <c r="I287" i="7"/>
  <c r="I278" i="7"/>
  <c r="I270" i="7"/>
  <c r="I268" i="7"/>
  <c r="I262" i="7"/>
  <c r="I264" i="7" s="1"/>
  <c r="I247" i="7"/>
  <c r="I228" i="7"/>
  <c r="I223" i="7"/>
  <c r="I209" i="7" s="1"/>
  <c r="I198" i="7"/>
  <c r="I192" i="7"/>
  <c r="I173" i="7"/>
  <c r="I167" i="7" s="1"/>
  <c r="I150" i="7"/>
  <c r="I142" i="7"/>
  <c r="I121" i="7"/>
  <c r="I120" i="7" s="1"/>
  <c r="I113" i="7"/>
  <c r="I112" i="7"/>
  <c r="I110" i="7"/>
  <c r="G8" i="8"/>
  <c r="G5" i="8"/>
  <c r="I80" i="7"/>
  <c r="I24" i="7"/>
  <c r="I17" i="7"/>
  <c r="I12" i="7"/>
  <c r="H430" i="7"/>
  <c r="I323" i="7" l="1"/>
  <c r="I341" i="7" s="1"/>
  <c r="I51" i="7"/>
  <c r="I81" i="7" s="1"/>
  <c r="G2" i="8" s="1"/>
  <c r="I322" i="7"/>
  <c r="I455" i="7"/>
  <c r="I465" i="7" s="1"/>
  <c r="I111" i="7"/>
  <c r="I305" i="7"/>
  <c r="I130" i="7"/>
  <c r="I279" i="7"/>
  <c r="G7" i="8"/>
  <c r="G10" i="8"/>
  <c r="I361" i="7"/>
  <c r="H121" i="7"/>
  <c r="H113" i="7"/>
  <c r="H461" i="7"/>
  <c r="H460" i="7"/>
  <c r="H457" i="7"/>
  <c r="H456" i="7"/>
  <c r="H455" i="7" l="1"/>
  <c r="I253" i="7"/>
  <c r="I258" i="7" s="1"/>
  <c r="H459" i="7"/>
  <c r="H355" i="7"/>
  <c r="H360" i="7" s="1"/>
  <c r="H471" i="7"/>
  <c r="H511" i="7" s="1"/>
  <c r="F6" i="8" s="1"/>
  <c r="H328" i="7"/>
  <c r="H522" i="7"/>
  <c r="F9" i="8" s="1"/>
  <c r="H450" i="7"/>
  <c r="H443" i="7"/>
  <c r="H434" i="7"/>
  <c r="H425" i="7"/>
  <c r="H418" i="7"/>
  <c r="H410" i="7"/>
  <c r="H407" i="7"/>
  <c r="H404" i="7"/>
  <c r="H398" i="7"/>
  <c r="H391" i="7"/>
  <c r="H385" i="7"/>
  <c r="H382" i="7"/>
  <c r="H381" i="7"/>
  <c r="H367" i="7"/>
  <c r="H363" i="7"/>
  <c r="H354" i="7"/>
  <c r="H349" i="7"/>
  <c r="H350" i="7" s="1"/>
  <c r="H329" i="7"/>
  <c r="H324" i="7"/>
  <c r="H321" i="7"/>
  <c r="H318" i="7"/>
  <c r="H307" i="7"/>
  <c r="H313" i="7" s="1"/>
  <c r="H314" i="7" s="1"/>
  <c r="H287" i="7"/>
  <c r="H278" i="7"/>
  <c r="H270" i="7"/>
  <c r="H268" i="7"/>
  <c r="H262" i="7"/>
  <c r="H264" i="7" s="1"/>
  <c r="H247" i="7"/>
  <c r="H239" i="7"/>
  <c r="H228" i="7"/>
  <c r="H223" i="7"/>
  <c r="H212" i="7"/>
  <c r="H206" i="7"/>
  <c r="H198" i="7"/>
  <c r="H192" i="7"/>
  <c r="H173" i="7"/>
  <c r="H167" i="7" s="1"/>
  <c r="H150" i="7"/>
  <c r="H142" i="7"/>
  <c r="H131" i="7"/>
  <c r="H120" i="7"/>
  <c r="H112" i="7"/>
  <c r="H110" i="7"/>
  <c r="H105" i="7"/>
  <c r="F8" i="8" s="1"/>
  <c r="H97" i="7"/>
  <c r="F5" i="8" s="1"/>
  <c r="H80" i="7"/>
  <c r="H29" i="7"/>
  <c r="H24" i="7"/>
  <c r="H17" i="7"/>
  <c r="H12" i="7"/>
  <c r="G471" i="7"/>
  <c r="G511" i="7" s="1"/>
  <c r="G97" i="7"/>
  <c r="F97" i="7"/>
  <c r="D5" i="8" s="1"/>
  <c r="E97" i="7"/>
  <c r="F522" i="7"/>
  <c r="D9" i="8" s="1"/>
  <c r="F471" i="7"/>
  <c r="F511" i="7" s="1"/>
  <c r="D6" i="8" s="1"/>
  <c r="F450" i="7"/>
  <c r="F443" i="7"/>
  <c r="F434" i="7"/>
  <c r="F430" i="7"/>
  <c r="F425" i="7"/>
  <c r="F418" i="7"/>
  <c r="F410" i="7"/>
  <c r="F407" i="7"/>
  <c r="F404" i="7"/>
  <c r="F398" i="7"/>
  <c r="F391" i="7"/>
  <c r="F385" i="7"/>
  <c r="F382" i="7"/>
  <c r="F381" i="7"/>
  <c r="F367" i="7"/>
  <c r="F363" i="7"/>
  <c r="F360" i="7"/>
  <c r="F354" i="7"/>
  <c r="F349" i="7"/>
  <c r="F350" i="7" s="1"/>
  <c r="F329" i="7"/>
  <c r="F324" i="7"/>
  <c r="F323" i="7" s="1"/>
  <c r="F321" i="7"/>
  <c r="F318" i="7"/>
  <c r="F307" i="7"/>
  <c r="F313" i="7" s="1"/>
  <c r="F314" i="7" s="1"/>
  <c r="F287" i="7"/>
  <c r="F278" i="7"/>
  <c r="F270" i="7"/>
  <c r="F268" i="7"/>
  <c r="F262" i="7"/>
  <c r="F264" i="7" s="1"/>
  <c r="F247" i="7"/>
  <c r="F239" i="7"/>
  <c r="F228" i="7"/>
  <c r="F223" i="7"/>
  <c r="F212" i="7"/>
  <c r="F206" i="7"/>
  <c r="F198" i="7"/>
  <c r="F192" i="7"/>
  <c r="F173" i="7"/>
  <c r="F167" i="7" s="1"/>
  <c r="F150" i="7"/>
  <c r="F142" i="7"/>
  <c r="F131" i="7"/>
  <c r="F120" i="7"/>
  <c r="F112" i="7"/>
  <c r="F110" i="7"/>
  <c r="F105" i="7"/>
  <c r="D8" i="8" s="1"/>
  <c r="F80" i="7"/>
  <c r="F29" i="7"/>
  <c r="F24" i="7"/>
  <c r="F17" i="7"/>
  <c r="F12" i="7"/>
  <c r="I524" i="7" l="1"/>
  <c r="I526" i="7" s="1"/>
  <c r="H465" i="7"/>
  <c r="H111" i="7"/>
  <c r="H361" i="7"/>
  <c r="H51" i="7"/>
  <c r="H81" i="7" s="1"/>
  <c r="F2" i="8" s="1"/>
  <c r="H209" i="7"/>
  <c r="H368" i="7"/>
  <c r="D7" i="8"/>
  <c r="H322" i="7"/>
  <c r="H323" i="7"/>
  <c r="H341" i="7" s="1"/>
  <c r="H130" i="7"/>
  <c r="H279" i="7"/>
  <c r="H305" i="7"/>
  <c r="F7" i="8"/>
  <c r="F10" i="8"/>
  <c r="F361" i="7"/>
  <c r="F111" i="7"/>
  <c r="F305" i="7"/>
  <c r="D10" i="8"/>
  <c r="F51" i="7"/>
  <c r="F81" i="7" s="1"/>
  <c r="D2" i="8" s="1"/>
  <c r="F130" i="7"/>
  <c r="F209" i="7"/>
  <c r="F341" i="7"/>
  <c r="F465" i="7"/>
  <c r="F279" i="7"/>
  <c r="F322" i="7"/>
  <c r="F368" i="7"/>
  <c r="G3" i="8" l="1"/>
  <c r="G11" i="8" s="1"/>
  <c r="F253" i="7"/>
  <c r="F258" i="7" s="1"/>
  <c r="F524" i="7" s="1"/>
  <c r="H253" i="7"/>
  <c r="H258" i="7" s="1"/>
  <c r="H524" i="7" s="1"/>
  <c r="H526" i="7" s="1"/>
  <c r="G4" i="8" l="1"/>
  <c r="F3" i="8"/>
  <c r="F4" i="8" s="1"/>
  <c r="F526" i="7"/>
  <c r="D3" i="8"/>
  <c r="F11" i="8" l="1"/>
  <c r="D11" i="8"/>
  <c r="D4" i="8"/>
  <c r="G522" i="7"/>
  <c r="G239" i="7" l="1"/>
  <c r="G173" i="7"/>
  <c r="G142" i="7"/>
  <c r="G247" i="7" l="1"/>
  <c r="G17" i="7" l="1"/>
  <c r="G329" i="7" l="1"/>
  <c r="E385" i="7" l="1"/>
  <c r="E223" i="7" l="1"/>
  <c r="G223" i="7"/>
  <c r="E212" i="7"/>
  <c r="G212" i="7"/>
  <c r="D80" i="7" l="1"/>
  <c r="G80" i="7" l="1"/>
  <c r="E80" i="7"/>
  <c r="E471" i="7" l="1"/>
  <c r="E391" i="7"/>
  <c r="E239" i="7"/>
  <c r="E12" i="7"/>
  <c r="E105" i="7"/>
  <c r="E110" i="7"/>
  <c r="E112" i="7"/>
  <c r="E120" i="7"/>
  <c r="E131" i="7"/>
  <c r="E142" i="7"/>
  <c r="E150" i="7"/>
  <c r="E162" i="7"/>
  <c r="E167" i="7"/>
  <c r="E198" i="7"/>
  <c r="E206" i="7"/>
  <c r="E228" i="7"/>
  <c r="E247" i="7"/>
  <c r="E262" i="7"/>
  <c r="E264" i="7" s="1"/>
  <c r="E268" i="7"/>
  <c r="E270" i="7"/>
  <c r="E278" i="7"/>
  <c r="E287" i="7"/>
  <c r="E307" i="7"/>
  <c r="E313" i="7" s="1"/>
  <c r="E314" i="7" s="1"/>
  <c r="E318" i="7"/>
  <c r="E321" i="7"/>
  <c r="E324" i="7"/>
  <c r="E323" i="7" s="1"/>
  <c r="E329" i="7"/>
  <c r="E349" i="7"/>
  <c r="E350" i="7" s="1"/>
  <c r="E354" i="7"/>
  <c r="E360" i="7"/>
  <c r="E363" i="7"/>
  <c r="E367" i="7"/>
  <c r="E380" i="7"/>
  <c r="E381" i="7" s="1"/>
  <c r="E382" i="7"/>
  <c r="E398" i="7"/>
  <c r="E404" i="7"/>
  <c r="E407" i="7"/>
  <c r="E410" i="7"/>
  <c r="E418" i="7"/>
  <c r="E425" i="7"/>
  <c r="E430" i="7"/>
  <c r="E434" i="7"/>
  <c r="E443" i="7"/>
  <c r="E450" i="7"/>
  <c r="E522" i="7"/>
  <c r="E465" i="7" l="1"/>
  <c r="E368" i="7"/>
  <c r="E305" i="7"/>
  <c r="E51" i="7"/>
  <c r="E81" i="7" s="1"/>
  <c r="E361" i="7"/>
  <c r="E341" i="7"/>
  <c r="E322" i="7"/>
  <c r="E111" i="7"/>
  <c r="E209" i="7"/>
  <c r="E279" i="7"/>
  <c r="E253" i="7" l="1"/>
  <c r="E258" i="7" s="1"/>
  <c r="E524" i="7" s="1"/>
  <c r="G450" i="7" l="1"/>
  <c r="G443" i="7"/>
  <c r="G434" i="7"/>
  <c r="G430" i="7"/>
  <c r="G425" i="7"/>
  <c r="G418" i="7"/>
  <c r="G410" i="7"/>
  <c r="G407" i="7"/>
  <c r="G404" i="7"/>
  <c r="G398" i="7"/>
  <c r="G391" i="7"/>
  <c r="G385" i="7"/>
  <c r="G382" i="7"/>
  <c r="G381" i="7"/>
  <c r="G367" i="7"/>
  <c r="G363" i="7"/>
  <c r="G360" i="7"/>
  <c r="G354" i="7"/>
  <c r="G349" i="7"/>
  <c r="G350" i="7" s="1"/>
  <c r="G324" i="7"/>
  <c r="G323" i="7" s="1"/>
  <c r="G321" i="7"/>
  <c r="G318" i="7"/>
  <c r="G307" i="7"/>
  <c r="G313" i="7" s="1"/>
  <c r="G314" i="7" s="1"/>
  <c r="G287" i="7"/>
  <c r="G278" i="7"/>
  <c r="G270" i="7"/>
  <c r="G268" i="7"/>
  <c r="G262" i="7"/>
  <c r="G264" i="7" s="1"/>
  <c r="G228" i="7"/>
  <c r="G206" i="7"/>
  <c r="G198" i="7"/>
  <c r="G192" i="7"/>
  <c r="G167" i="7"/>
  <c r="G150" i="7"/>
  <c r="G131" i="7"/>
  <c r="G120" i="7"/>
  <c r="G112" i="7"/>
  <c r="G110" i="7"/>
  <c r="G105" i="7"/>
  <c r="G29" i="7"/>
  <c r="G24" i="7"/>
  <c r="G12" i="7"/>
  <c r="D349" i="7"/>
  <c r="D223" i="7"/>
  <c r="G130" i="7" l="1"/>
  <c r="G51" i="7"/>
  <c r="G81" i="7" s="1"/>
  <c r="G361" i="7"/>
  <c r="G209" i="7"/>
  <c r="G305" i="7"/>
  <c r="G111" i="7"/>
  <c r="G322" i="7"/>
  <c r="G465" i="7"/>
  <c r="G341" i="7"/>
  <c r="G279" i="7"/>
  <c r="G368" i="7"/>
  <c r="G253" i="7" l="1"/>
  <c r="G258" i="7" s="1"/>
  <c r="G524" i="7" s="1"/>
  <c r="G526" i="7" s="1"/>
  <c r="E9" i="8" l="1"/>
  <c r="E8" i="8"/>
  <c r="E5" i="8"/>
  <c r="E6" i="8" l="1"/>
  <c r="E2" i="8"/>
  <c r="D404" i="7" l="1"/>
  <c r="E3" i="8" l="1"/>
  <c r="D407" i="7"/>
  <c r="D410" i="7"/>
  <c r="D391" i="7"/>
  <c r="C9" i="8" l="1"/>
  <c r="C8" i="8"/>
  <c r="C5" i="8"/>
  <c r="D522" i="7"/>
  <c r="B9" i="8" s="1"/>
  <c r="D471" i="7"/>
  <c r="D450" i="7"/>
  <c r="D443" i="7"/>
  <c r="D434" i="7"/>
  <c r="D430" i="7"/>
  <c r="D425" i="7"/>
  <c r="D418" i="7"/>
  <c r="D398" i="7"/>
  <c r="D385" i="7"/>
  <c r="D382" i="7"/>
  <c r="D380" i="7"/>
  <c r="D367" i="7"/>
  <c r="D363" i="7"/>
  <c r="D360" i="7"/>
  <c r="D354" i="7"/>
  <c r="D329" i="7"/>
  <c r="D324" i="7"/>
  <c r="D323" i="7" s="1"/>
  <c r="D321" i="7"/>
  <c r="D318" i="7"/>
  <c r="D307" i="7"/>
  <c r="D287" i="7"/>
  <c r="D278" i="7"/>
  <c r="D270" i="7"/>
  <c r="D268" i="7"/>
  <c r="D262" i="7"/>
  <c r="D247" i="7"/>
  <c r="D239" i="7"/>
  <c r="D228" i="7"/>
  <c r="D212" i="7"/>
  <c r="D206" i="7"/>
  <c r="D198" i="7"/>
  <c r="D192" i="7"/>
  <c r="D162" i="7"/>
  <c r="D150" i="7"/>
  <c r="D142" i="7"/>
  <c r="D131" i="7"/>
  <c r="D120" i="7"/>
  <c r="D112" i="7"/>
  <c r="D110" i="7"/>
  <c r="D105" i="7"/>
  <c r="B8" i="8" s="1"/>
  <c r="D97" i="7"/>
  <c r="B5" i="8" s="1"/>
  <c r="D12" i="7"/>
  <c r="D511" i="7" l="1"/>
  <c r="B6" i="8" s="1"/>
  <c r="D465" i="7"/>
  <c r="D313" i="7"/>
  <c r="D381" i="7"/>
  <c r="D350" i="7"/>
  <c r="D264" i="7"/>
  <c r="D167" i="7"/>
  <c r="E10" i="8"/>
  <c r="D368" i="7"/>
  <c r="D111" i="7"/>
  <c r="D322" i="7"/>
  <c r="C10" i="8"/>
  <c r="D305" i="7"/>
  <c r="D209" i="7"/>
  <c r="D51" i="7"/>
  <c r="D279" i="7"/>
  <c r="D341" i="7"/>
  <c r="D361" i="7"/>
  <c r="C2" i="8"/>
  <c r="E7" i="8" l="1"/>
  <c r="D314" i="7"/>
  <c r="D81" i="7"/>
  <c r="B2" i="8" s="1"/>
  <c r="D253" i="7"/>
  <c r="C3" i="8" l="1"/>
  <c r="D258" i="7"/>
  <c r="E11" i="8"/>
  <c r="D524" i="7" l="1"/>
  <c r="B3" i="8" s="1"/>
  <c r="C4" i="8"/>
  <c r="E4" i="8"/>
  <c r="D526" i="7" l="1"/>
  <c r="B7" i="8"/>
  <c r="B10" i="8" l="1"/>
  <c r="B11" i="8" l="1"/>
  <c r="B4" i="8"/>
  <c r="E511" i="7" l="1"/>
  <c r="E526" i="7" s="1"/>
  <c r="C6" i="8" l="1"/>
  <c r="C11" i="8" l="1"/>
  <c r="C7" i="8"/>
</calcChain>
</file>

<file path=xl/comments1.xml><?xml version="1.0" encoding="utf-8"?>
<comments xmlns="http://schemas.openxmlformats.org/spreadsheetml/2006/main">
  <authors>
    <author>Primátor mesta Podolínec</author>
    <author>Primator</author>
    <author>toporecova</author>
  </authors>
  <commentList>
    <comment ref="G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podľa MF SR</t>
        </r>
      </text>
    </comment>
    <comment ref="I4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Plnenie k 30.06.2024 je 49,14%</t>
        </r>
      </text>
    </comment>
    <comment ref="G1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príjmu z dôvodu plánu prenájmu objektov v Kasárňach.</t>
        </r>
      </text>
    </comment>
    <comment ref="I18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I2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Chata prešla pod správu mesta.</t>
        </r>
      </text>
    </comment>
    <comment ref="I23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prenájom inventáru MsKS, pivných setov, stanov, auta</t>
        </r>
      </text>
    </comment>
    <comment ref="I32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štartovné Beh soviou poľanou, varenie gulášu MDD</t>
        </r>
      </text>
    </comment>
    <comment ref="I33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trhové miesta, tombola</t>
        </r>
      </text>
    </comment>
    <comment ref="I37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ukončenie služby</t>
        </r>
      </text>
    </comment>
    <comment ref="I38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sponzorské</t>
        </r>
      </text>
    </comment>
    <comment ref="I39" authorId="2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toporecova:
</t>
        </r>
        <r>
          <rPr>
            <sz val="9"/>
            <color indexed="81"/>
            <rFont val="Segoe UI"/>
            <family val="2"/>
            <charset val="238"/>
          </rPr>
          <t>pohľadávky od zamestnancov (t-com)</t>
        </r>
      </text>
    </comment>
    <comment ref="I40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stĺpy z osvetlenia</t>
        </r>
      </text>
    </comment>
    <comment ref="I46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vyúčtovacie fa VSE</t>
        </r>
      </text>
    </comment>
    <comment ref="I49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5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G56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oznámenia o dotácii.</t>
        </r>
      </text>
    </comment>
    <comment ref="I5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I59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I6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I6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Príjem za Duálne vzdelávanie</t>
        </r>
      </text>
    </comment>
    <comment ref="I6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Voľby prezidentské a europarlament</t>
        </r>
      </text>
    </comment>
    <comment ref="H67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navýšenie v zmysle zmluvy</t>
        </r>
      </text>
    </comment>
    <comment ref="H6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Dotácia na MOPS na r. 2024</t>
        </r>
      </text>
    </comment>
    <comment ref="H7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Dotácia na projekt Ľudia a hrady na r. 2024</t>
        </r>
      </text>
    </comment>
    <comment ref="I7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Nebol schválený projekt z EÚ.
Doplatok z r. 2023</t>
        </r>
      </text>
    </comment>
    <comment ref="I88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predaj prívesu</t>
        </r>
      </text>
    </comment>
    <comment ref="H8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Predpokladaný príjem z predaja pozemkov IBV Krížava</t>
        </r>
      </text>
    </comment>
    <comment ref="I8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Predpokladaný príjem z predaja pozemkov IBV Krížava</t>
        </r>
      </text>
    </comment>
    <comment ref="I9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Refundácia za uhradenú FA z decembra 2023</t>
        </r>
      </text>
    </comment>
    <comment ref="I9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Refundácia za poslednú FA</t>
        </r>
      </text>
    </comment>
    <comment ref="G9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Mesto ešte v r. 2023 požiadalo ako partner projektu o dotáciu na zakúpenie ľakého technického vozidla (štvorkolky). Projekt bol schválený.</t>
        </r>
      </text>
    </comment>
    <comment ref="I96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Dotácia z MPSVaR</t>
        </r>
      </text>
    </comment>
    <comment ref="H99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Navýšenie o 30</t>
        </r>
        <r>
          <rPr>
            <sz val="9"/>
            <color indexed="81"/>
            <rFont val="Segoe UI"/>
            <family val="2"/>
            <charset val="238"/>
          </rPr>
          <t xml:space="preserve"> 000 € PD rekonštrukcia KD</t>
        </r>
      </text>
    </comment>
    <comment ref="I99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Úprava podľa skutočnosti</t>
        </r>
      </text>
    </comment>
    <comment ref="I10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ZŠ prenesené kompetencie, strava, NP Ľudia a hrady</t>
        </r>
      </text>
    </comment>
    <comment ref="I10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dodatku č. 1 k zmluve o dielo - financované v plnej výške úverom.</t>
        </r>
      </text>
    </comment>
    <comment ref="H113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Zníženie z dôvodu dofinancovania projektov MOPS a Ľudia a hrady</t>
        </r>
      </text>
    </comment>
    <comment ref="H12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Zníženie z dôvodu dofinancovania projektov MOPS a Ľudia a hrady</t>
        </r>
      </text>
    </comment>
    <comment ref="I14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vysokej ceny plynu.</t>
        </r>
      </text>
    </comment>
    <comment ref="I144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vysokej ceny plynu.</t>
        </r>
      </text>
    </comment>
    <comment ref="I145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vysokej ceny plynu.</t>
        </r>
      </text>
    </comment>
    <comment ref="I146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vysokej ceny plynu</t>
        </r>
      </text>
    </comment>
    <comment ref="I147" authorId="1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Primator:
</t>
        </r>
        <r>
          <rPr>
            <sz val="9"/>
            <color indexed="81"/>
            <rFont val="Segoe UI"/>
            <family val="2"/>
            <charset val="238"/>
          </rPr>
          <t>Navýšenie z dôvodu vysokej ceny plynu.</t>
        </r>
      </text>
    </comment>
    <comment ref="I148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vysokej ceny plynu</t>
        </r>
      </text>
    </comment>
    <comment ref="I171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ohrievač Dlugošová, elek.radiátor, krovinorez</t>
        </r>
      </text>
    </comment>
    <comment ref="G17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Rozšírenie kamerového systému v MsKs.</t>
        </r>
      </text>
    </comment>
    <comment ref="I175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Plnenie k 30.06.2024 bolo 25 Eur</t>
        </r>
      </text>
    </comment>
    <comment ref="I17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Nákup inventáru na chatu Kyčora</t>
        </r>
      </text>
    </comment>
    <comment ref="I178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Vybavenie objektu nábytkom (stoly, stoličky)</t>
        </r>
      </text>
    </comment>
    <comment ref="I179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Plnenie k 30.06.2024 250 Eur</t>
        </r>
      </text>
    </comment>
    <comment ref="I18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Plnenie k 30.06.2024 85 Eur</t>
        </r>
      </text>
    </comment>
    <comment ref="I18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Zvýšené náklady na čistiace prostriedky v objekte zdravotného strediska.</t>
        </r>
      </text>
    </comment>
    <comment ref="I19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Zvýšené náklady na poplatky, dialničné poplatky atď.</t>
        </r>
      </text>
    </comment>
    <comment ref="G20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nevyhnutenej opravy strechy MsÚ.</t>
        </r>
      </text>
    </comment>
    <comment ref="I205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Vyšie náklady na ISS od Cora Geo</t>
        </r>
      </text>
    </comment>
    <comment ref="I20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2 268 Eur je nájomné za parkovacie automaty </t>
        </r>
      </text>
    </comment>
    <comment ref="I21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Zvýášené výdavky na školenia.</t>
        </r>
      </text>
    </comment>
    <comment ref="I21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Inzercia OVS</t>
        </r>
      </text>
    </comment>
    <comment ref="I21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zníženie a presun na podpoložku 637004 - 46 50</t>
        </r>
      </text>
    </comment>
    <comment ref="G22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I22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Zvýšené poistné z dôvodu dobiehajúcich platností zmlúv.</t>
        </r>
      </text>
    </comment>
    <comment ref="I232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Poplatky SOZA</t>
        </r>
      </text>
    </comment>
    <comment ref="I238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</t>
        </r>
      </text>
    </comment>
    <comment ref="I24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</t>
        </r>
      </text>
    </comment>
    <comment ref="I245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Náklady na Duálne vzdelávanie.</t>
        </r>
      </text>
    </comment>
    <comment ref="I248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Zvýšené náklady na úroky z úveru ktorý bol prijatý na rekonštrukciu ciest Letná, Baštová.</t>
        </r>
      </text>
    </comment>
    <comment ref="G25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Nižšie úroky, podľa zmluvy.</t>
        </r>
      </text>
    </comment>
    <comment ref="I25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Zlý prepočet úrokov.</t>
        </r>
      </text>
    </comment>
    <comment ref="G25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I254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skutočnosť</t>
        </r>
      </text>
    </comment>
    <comment ref="I26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Voľby prezidenta a europarlament</t>
        </r>
      </text>
    </comment>
    <comment ref="I265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 súčasnosti ZPOZ nefunguje.</t>
        </r>
      </text>
    </comment>
    <comment ref="I266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 súčasnosti ZPOZ nefunguje.</t>
        </r>
      </text>
    </comment>
    <comment ref="I26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Náklady na účasť na pohreboch, deň seniorov v októbri, a pod.</t>
        </r>
      </text>
    </comment>
    <comment ref="H27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Podľa prognózy na r. 2024</t>
        </r>
      </text>
    </comment>
    <comment ref="I27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Podľa prognózy na r. 2024</t>
        </r>
      </text>
    </comment>
    <comment ref="G29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nákupu tuhého paliva. Čerpané z príjmovej položky - zmluvy s obcou Lomnička.</t>
        </r>
      </text>
    </comment>
    <comment ref="G292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zaradenia do kategórie A je nevyhnutná potreba nákupu nového zásahového oblečenia - obnova opotrebovaných kusov výstroje. Čerpanie z príjmovej položky - zmluva s obcou Lomnička.</t>
        </r>
      </text>
    </comment>
    <comment ref="I295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všetky úpravy DHZ v rámci rozpočtu programu - presun medzi položkami</t>
        </r>
      </text>
    </comment>
    <comment ref="G300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Refundácia osobných nákladov spojených so zásahovou činnosťou zásahového družstva (spolu 17 osôb). Čerpanie z príjmovej položky - zmluva s obocu Lomnička.</t>
        </r>
      </text>
    </comment>
    <comment ref="G32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26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2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G32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H32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zahrnutia detí z elokovaného pracoviska Vyšné Ružbachy do výkazov Mesta Podolínec</t>
        </r>
      </text>
    </comment>
    <comment ref="G33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skutočnosti.</t>
        </r>
      </text>
    </comment>
    <comment ref="I342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Rozdelené na podpoložky</t>
        </r>
      </text>
    </comment>
    <comment ref="I35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Predpoklad, podĺa vývoja cien.</t>
        </r>
      </text>
    </comment>
    <comment ref="H35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Orezu stromov na námestí FA 4 900 Eur</t>
        </r>
      </text>
    </comment>
    <comment ref="I356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výsadba stromov, kríkov</t>
        </r>
      </text>
    </comment>
    <comment ref="G3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Úprava VZN prebehne v 03/2024. Predpokladáme cca 30 osôb po 120 Eur/rok.</t>
        </r>
      </text>
    </comment>
    <comment ref="H430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navýšenie v zmysle zmluvy</t>
        </r>
      </text>
    </comment>
    <comment ref="I468" authorId="2" shapeId="0">
      <text>
        <r>
          <rPr>
            <b/>
            <sz val="9"/>
            <color indexed="81"/>
            <rFont val="Segoe UI"/>
            <family val="2"/>
            <charset val="238"/>
          </rPr>
          <t>toporecova:</t>
        </r>
        <r>
          <rPr>
            <sz val="9"/>
            <color indexed="81"/>
            <rFont val="Segoe UI"/>
            <family val="2"/>
            <charset val="238"/>
          </rPr>
          <t xml:space="preserve">
vrátenie platby za pozemok 615+568</t>
        </r>
      </text>
    </comment>
    <comment ref="H47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Naviac práce</t>
        </r>
      </text>
    </comment>
    <comment ref="H486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Bola objednaná ešte v r. 2023 a bola dodaná v r. 2024</t>
        </r>
      </text>
    </comment>
    <comment ref="H48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Nebude sa realizovať v r. 2024</t>
        </r>
      </text>
    </comment>
    <comment ref="I489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Z dôvodu nedostatku financií je potrebné realizáciu zrušiť. Plán realizácie 2025.</t>
        </r>
      </text>
    </comment>
    <comment ref="H49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potreby projekcie fotovoltiky, zateplenia objektu a novej elektroinštalácie
Presun financií z rezervného fondu.</t>
        </r>
      </text>
    </comment>
    <comment ref="I49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Navýšenie z dôvodu potreby projekcie fotovoltiky, zateplenia objektu a novej elektroinštalácie. Podľa skutočnosti.</t>
        </r>
      </text>
    </comment>
    <comment ref="I492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Vybudovanie parkoviska a komplexná výmena stožiarov verejného osvetlenia na ul. Družstevná.</t>
        </r>
      </text>
    </comment>
    <comment ref="I493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Presun do prenájmu.</t>
        </r>
      </text>
    </comment>
    <comment ref="H49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 dôvodu predpokladaných naviac prác</t>
        </r>
      </text>
    </comment>
    <comment ref="I49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dodatku č. 1 k Zmluve od dielo. Financované v plnej výške úverom</t>
        </r>
      </text>
    </comment>
    <comment ref="H49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výsledku VO</t>
        </r>
      </text>
    </comment>
    <comment ref="I495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výsledku VO</t>
        </r>
      </text>
    </comment>
    <comment ref="G496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Mesto ešte v r. 2023 požiadalo ako partner projektu o dotáciu na zakúpenie ľakého technického vozidla (štvorkolky). Projekt bol schválený.</t>
        </r>
      </text>
    </comment>
    <comment ref="G497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Vybudovanie nového bezdrôtového rozhlasu. Cena stanovená podľa predbežných cenových ponúk pred vykonaním VO.</t>
        </r>
      </text>
    </comment>
    <comment ref="I497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podľa skutočnosti</t>
        </r>
      </text>
    </comment>
    <comment ref="H49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Vypracovanie PD na rozhľadňu </t>
        </r>
      </text>
    </comment>
    <comment ref="H49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Vypracovanie PD na protipovodňovú nádrž pod Lyžiarskym vlekom a výškopis+polohopis</t>
        </r>
      </text>
    </comment>
    <comment ref="I500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47 000 Eur dotácia
6 000 Eur spolufinancovanie</t>
        </r>
      </text>
    </comment>
    <comment ref="I501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Vodovod na ul. Hliník</t>
        </r>
      </text>
    </comment>
    <comment ref="I502" authorId="1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Náklady na PD z r. 2023</t>
        </r>
      </text>
    </comment>
    <comment ref="G51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G51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zmluvy.</t>
        </r>
      </text>
    </comment>
    <comment ref="H52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Nebude sa realizovať v r. 2024</t>
        </r>
      </text>
    </comment>
    <comment ref="I521" authorId="0" shapeId="0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Nebude sa realizovať v r. 2024</t>
        </r>
      </text>
    </comment>
  </commentList>
</comments>
</file>

<file path=xl/sharedStrings.xml><?xml version="1.0" encoding="utf-8"?>
<sst xmlns="http://schemas.openxmlformats.org/spreadsheetml/2006/main" count="787" uniqueCount="683">
  <si>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</si>
  <si>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</si>
  <si>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</si>
  <si>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</si>
  <si>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</si>
  <si>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</si>
  <si>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</si>
  <si>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</si>
  <si>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</si>
  <si>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</si>
  <si>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</si>
  <si>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</si>
  <si>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</si>
  <si>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</si>
  <si>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</si>
  <si>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</si>
  <si>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</si>
  <si>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</si>
  <si>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</si>
  <si>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</si>
  <si>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</si>
  <si>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</si>
  <si>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</si>
  <si>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</si>
  <si>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</si>
  <si>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</si>
  <si>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</si>
  <si>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</si>
  <si>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</si>
  <si>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</si>
  <si>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</si>
  <si>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</si>
  <si>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</si>
  <si>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</si>
  <si>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</si>
  <si>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</si>
  <si>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</si>
  <si>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</si>
  <si>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</si>
  <si>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</si>
  <si>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</si>
  <si>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</si>
  <si>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</si>
  <si>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</si>
  <si>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</si>
  <si>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</si>
  <si>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</si>
  <si>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</si>
  <si>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</si>
  <si>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</si>
  <si>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</si>
  <si>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</si>
  <si>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</si>
  <si>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</si>
  <si>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</si>
  <si>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</si>
  <si>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</si>
  <si>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</si>
  <si>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</si>
  <si>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</si>
  <si>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</si>
  <si>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</si>
  <si>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</si>
  <si>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</si>
  <si>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</si>
  <si>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</si>
  <si>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</si>
  <si>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</si>
  <si>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</si>
  <si>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</si>
  <si>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</si>
  <si>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</si>
  <si>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</si>
  <si>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</si>
  <si>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</si>
  <si>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</si>
  <si>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</si>
  <si>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</si>
  <si>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</si>
  <si>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</si>
  <si>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</si>
  <si>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</si>
  <si>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</si>
  <si>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</si>
  <si>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</si>
  <si>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</si>
  <si>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</si>
  <si>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</si>
  <si>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</si>
  <si>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</si>
  <si>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</si>
  <si>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</si>
  <si>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</si>
  <si>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</si>
  <si>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</si>
  <si>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</si>
  <si>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</si>
  <si>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</si>
  <si>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</si>
  <si>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</si>
  <si>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</si>
  <si>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</si>
  <si>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</si>
  <si>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</si>
  <si>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</si>
  <si>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</si>
  <si>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</si>
  <si>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</si>
  <si>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</si>
  <si>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</si>
  <si>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</si>
  <si>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</si>
  <si>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</si>
  <si>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</si>
  <si>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</si>
  <si>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</si>
  <si>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</si>
  <si>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</si>
  <si>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</si>
  <si>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</si>
  <si>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</si>
  <si>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</si>
  <si>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</si>
  <si>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</si>
  <si>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</si>
  <si>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</si>
  <si>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</si>
  <si>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</si>
  <si>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</si>
  <si>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</si>
  <si>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</si>
  <si>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</si>
  <si>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</si>
  <si>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</si>
  <si>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</si>
  <si>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</si>
  <si>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</si>
  <si>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</si>
  <si>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</si>
  <si>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</si>
  <si>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</si>
  <si>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</si>
  <si>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</si>
  <si>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</si>
  <si>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</si>
  <si>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</si>
  <si>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</si>
  <si>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</si>
  <si>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</si>
  <si>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</si>
  <si>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</si>
  <si>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</si>
  <si>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</si>
  <si>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</si>
  <si>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</si>
  <si>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</si>
  <si>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</si>
  <si>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</si>
  <si>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</si>
  <si>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</si>
  <si>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</si>
  <si>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</si>
  <si>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</si>
  <si>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</si>
  <si>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</si>
  <si>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</si>
  <si>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</si>
  <si>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</si>
  <si>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</si>
  <si>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</si>
  <si>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</si>
  <si>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</si>
  <si>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</si>
  <si>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</si>
  <si>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</si>
  <si>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</si>
  <si>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</si>
  <si>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</si>
  <si>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</si>
  <si>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</si>
  <si>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</si>
  <si>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</si>
  <si>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</si>
  <si>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</si>
  <si>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</si>
  <si>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</si>
  <si>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</si>
  <si>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</si>
  <si>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</si>
  <si>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</si>
  <si>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</si>
  <si>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</si>
  <si>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</si>
  <si>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</si>
  <si>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</si>
  <si>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</si>
  <si>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</si>
  <si>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</si>
  <si>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</si>
  <si>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</si>
  <si>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</si>
  <si>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</si>
  <si>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</si>
  <si>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</si>
  <si>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</si>
  <si>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</si>
  <si>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</si>
  <si>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</si>
  <si>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</si>
  <si>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</si>
  <si>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</si>
  <si>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</si>
  <si>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</si>
  <si>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</si>
  <si>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</si>
  <si>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</si>
  <si>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</si>
  <si>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</si>
  <si>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</si>
  <si>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</si>
  <si>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</si>
  <si>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</si>
  <si>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</si>
  <si>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</si>
  <si>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</si>
  <si>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</si>
  <si>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</si>
  <si>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</si>
  <si>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</si>
  <si>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</si>
  <si>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</si>
  <si>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</si>
  <si>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</si>
  <si>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</si>
  <si>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</si>
  <si>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</si>
  <si>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</si>
  <si>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</si>
  <si>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</si>
  <si>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</si>
  <si>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</si>
  <si>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</si>
  <si>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</si>
  <si>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</si>
  <si>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</si>
  <si>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</si>
  <si>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</si>
  <si>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</si>
  <si>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</si>
  <si>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</si>
  <si>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</si>
  <si>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</si>
  <si>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</si>
  <si>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</si>
  <si>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</si>
  <si>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</si>
  <si>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</si>
  <si>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</si>
  <si>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</si>
  <si>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</si>
  <si>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</si>
  <si>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</si>
  <si>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</si>
  <si>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</si>
  <si>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</si>
  <si>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</si>
  <si>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</si>
  <si>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</si>
  <si>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</si>
  <si>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</si>
  <si>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</si>
  <si>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</si>
  <si>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</si>
  <si>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</si>
  <si>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</si>
  <si>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</si>
  <si>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</si>
  <si>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</si>
  <si>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</si>
  <si>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</si>
  <si>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</si>
  <si>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</si>
  <si>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</si>
  <si>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</si>
  <si>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</si>
  <si>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</si>
  <si>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</si>
  <si>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</si>
  <si>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</si>
  <si>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</si>
  <si>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</si>
  <si>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</si>
  <si>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</si>
  <si>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</si>
  <si>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</si>
  <si>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</si>
  <si>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</si>
  <si>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</si>
  <si>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</si>
  <si>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</si>
  <si>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</si>
  <si>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</si>
  <si>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</si>
  <si>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</si>
  <si>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</si>
  <si>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</si>
  <si>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</si>
  <si>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</si>
  <si>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</si>
  <si>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</si>
  <si>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</si>
  <si>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</si>
  <si>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</si>
  <si>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</si>
  <si>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</si>
  <si>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</si>
  <si>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</si>
  <si>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</si>
  <si>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</si>
  <si>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</si>
  <si>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</si>
  <si>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</si>
  <si>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</si>
  <si>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</si>
  <si>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</si>
  <si>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</si>
  <si>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</si>
  <si>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</si>
  <si>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</si>
  <si>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</si>
  <si>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</si>
  <si>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</si>
  <si>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</si>
  <si>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</si>
  <si>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</si>
  <si>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</si>
  <si>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</si>
  <si>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</si>
  <si>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</si>
  <si>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</si>
  <si>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</si>
  <si>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</si>
  <si>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</si>
  <si>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</si>
  <si>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</si>
  <si>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</si>
  <si>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</si>
  <si>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</si>
  <si>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</si>
  <si>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</si>
  <si>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</si>
  <si>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</si>
  <si>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</si>
  <si>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</si>
  <si>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</si>
  <si>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</si>
  <si>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</si>
  <si>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</si>
  <si>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</si>
  <si>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</si>
  <si>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</si>
  <si>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</si>
  <si>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</si>
  <si>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</si>
  <si>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</si>
  <si>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</si>
  <si>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</si>
  <si>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</si>
  <si>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</si>
  <si>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</si>
  <si>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</si>
  <si>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</si>
  <si>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</si>
  <si>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</si>
  <si>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</si>
  <si>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</si>
  <si>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</si>
  <si>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</si>
  <si>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</si>
  <si>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</si>
  <si>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</si>
  <si>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</si>
  <si>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</si>
  <si>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</si>
  <si>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</si>
  <si>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</si>
  <si>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</si>
  <si>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</si>
  <si>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</si>
  <si>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</si>
  <si>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</si>
  <si>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</si>
  <si>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</si>
  <si>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</si>
  <si>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</si>
  <si>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</si>
  <si>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</si>
  <si>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</si>
  <si>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</si>
  <si>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</si>
  <si>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</si>
  <si>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</si>
  <si>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</si>
  <si>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</si>
  <si>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</si>
  <si>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</si>
  <si>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</si>
  <si>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</si>
  <si>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</si>
  <si>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</si>
  <si>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</si>
  <si>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</si>
  <si>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</si>
  <si>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</si>
  <si>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</si>
  <si>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</si>
  <si>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</si>
  <si>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</si>
  <si>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</si>
  <si>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</si>
  <si>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</si>
  <si>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</si>
  <si>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</si>
  <si>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</si>
  <si>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</si>
  <si>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</si>
  <si>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</si>
  <si>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</si>
  <si>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</si>
  <si>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</si>
  <si>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</si>
  <si>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</si>
  <si>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</si>
  <si>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</si>
  <si>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</si>
  <si>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</si>
  <si>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</si>
  <si>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</si>
  <si>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</si>
  <si>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</si>
  <si>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</si>
  <si>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</si>
  <si>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</si>
  <si>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</si>
  <si>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</si>
  <si>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</si>
  <si>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</si>
  <si>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</si>
  <si>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</si>
  <si>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</si>
  <si>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</si>
  <si>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</si>
  <si>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</si>
  <si>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</si>
  <si>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</si>
  <si>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</si>
  <si>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</si>
  <si>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</si>
  <si>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</si>
  <si>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</si>
  <si>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</si>
  <si>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</si>
  <si>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</si>
  <si>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</si>
  <si>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</si>
  <si>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</si>
  <si>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</si>
  <si>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</si>
  <si>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</si>
  <si>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</si>
  <si>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</si>
  <si>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</si>
  <si>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</si>
  <si>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</si>
  <si>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</si>
  <si>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</si>
  <si>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</si>
  <si>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</si>
  <si>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</si>
  <si>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</si>
  <si>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</si>
  <si>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</si>
  <si>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</si>
  <si>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</si>
  <si>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</si>
  <si>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</si>
  <si>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</si>
  <si>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</si>
  <si>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</si>
  <si>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</si>
  <si>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</si>
  <si>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</si>
  <si>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</si>
  <si>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</si>
  <si>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</si>
  <si>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</si>
  <si>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</si>
  <si>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</si>
  <si>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</si>
  <si>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</si>
  <si>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</si>
  <si>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</si>
  <si>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</si>
  <si>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</si>
  <si>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</si>
  <si>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</si>
  <si>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</si>
  <si>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</si>
  <si>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</si>
  <si>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</si>
  <si>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</si>
  <si>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</si>
  <si>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</si>
  <si>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</si>
  <si>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</si>
  <si>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</si>
  <si>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</si>
  <si>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</si>
  <si>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</si>
  <si>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</si>
  <si>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</si>
  <si>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</si>
  <si>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</si>
  <si>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</si>
  <si>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</si>
  <si>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</si>
  <si>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</si>
  <si>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</si>
  <si>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</si>
  <si>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</si>
  <si>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</si>
  <si>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</si>
  <si>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</si>
  <si>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</si>
  <si>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</si>
  <si>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</si>
  <si>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</si>
  <si>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</si>
  <si>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</si>
  <si>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</si>
  <si>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</si>
  <si>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</si>
  <si>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221002 - 13 3</t>
  </si>
  <si>
    <t>221002 - 44 5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</si>
  <si>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</si>
  <si>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</si>
  <si>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</si>
  <si>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</si>
  <si>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</si>
  <si>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</si>
  <si>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</si>
  <si>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</si>
  <si>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</si>
  <si>
    <t>PD bytové domy, Nám. Mariánske 39, a BD Bernolákova</t>
  </si>
  <si>
    <t>Transfer jednotlivcom sociálna podpora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</si>
  <si>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</si>
  <si>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2023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</si>
  <si>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2023            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</si>
  <si>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</si>
  <si>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MŠ – projekt EÚ NIVAM Pomáhajúce profesie III. (POP I.)</t>
  </si>
  <si>
    <t>ZŠ – projekt EÚ NIVAM Pomáhajúce profesie III. (POP II.)</t>
  </si>
  <si>
    <t>Podprogram 15.9 Splátka úveru VÚB</t>
  </si>
  <si>
    <t>Podprogram 15.10 Splátka úveru Environmentálny fond</t>
  </si>
  <si>
    <t>rekonštrukcia - ul. Sládkovičova okolo bytoviek 2024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</si>
  <si>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</si>
  <si>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</si>
  <si>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</si>
  <si>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</si>
  <si>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</si>
  <si>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</si>
  <si>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r>
      <t xml:space="preserve">2023 </t>
    </r>
    <r>
      <rPr>
        <sz val="10"/>
        <rFont val="Tahoma"/>
        <family val="2"/>
        <charset val="238"/>
      </rPr>
      <t>upravený</t>
    </r>
  </si>
  <si>
    <t>mzdové prostriedky - tarifny plat + príplatky - zamestnanci MsÚ</t>
  </si>
  <si>
    <r>
      <t>za predaj výrobkov a služieb,</t>
    </r>
    <r>
      <rPr>
        <sz val="10"/>
        <color rgb="FFFF0000"/>
        <rFont val="Tahoma"/>
        <family val="2"/>
        <charset val="238"/>
      </rPr>
      <t xml:space="preserve"> parkovné</t>
    </r>
  </si>
  <si>
    <t>Parkovacie automaty</t>
  </si>
  <si>
    <r>
      <t>Všeobecný materiál,</t>
    </r>
    <r>
      <rPr>
        <b/>
        <sz val="10"/>
        <color rgb="FFFF0000"/>
        <rFont val="Tahoma"/>
        <family val="2"/>
        <charset val="238"/>
      </rPr>
      <t xml:space="preserve"> dopravné značky</t>
    </r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</si>
  <si>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</si>
  <si>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</si>
  <si>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</si>
  <si>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IBV Krížava inžinierske siete</t>
  </si>
  <si>
    <r>
      <t xml:space="preserve">Z predaja pozemkov a </t>
    </r>
    <r>
      <rPr>
        <sz val="10"/>
        <color rgb="FFFF0000"/>
        <rFont val="Tahoma"/>
        <family val="2"/>
        <charset val="238"/>
      </rPr>
      <t>pozemkov v IBV</t>
    </r>
  </si>
  <si>
    <t>Parkovisko ul. Družstevná</t>
  </si>
  <si>
    <t xml:space="preserve">Rekonštrukcia chodníkov a vybudovanie parkoviska na ul. Gen. Štefánika </t>
  </si>
  <si>
    <t>Technická infraštruktúra BD Bernoláková</t>
  </si>
  <si>
    <t>Technická infraštruktúra BD Nám. Mariánske č. 39</t>
  </si>
  <si>
    <t>Rozpočet mesta Podolínec na rok 2024</t>
  </si>
  <si>
    <t>651003  47</t>
  </si>
  <si>
    <t>651002  71 4</t>
  </si>
  <si>
    <t>Vybudovanie miestneho rozhlasu</t>
  </si>
  <si>
    <t>Odmeny zamestnancov mimopracovného pomeru</t>
  </si>
  <si>
    <t>RO 1/2024</t>
  </si>
  <si>
    <t>2024 schválený</t>
  </si>
  <si>
    <t>Cezhraničná spolupráca obcí patriacich do združenia gmin povodia rieky Wisloka a Prešovského samosprávneho kraja pri zvyšovaní odolnosti voči prírodným katastrofám v dôsledku klimatických zmien posilnením spolupráce záchranných zložiek v oblasti krízového manažmentu</t>
  </si>
  <si>
    <t>Príspevok pre nízkopríjmových dôchodcov</t>
  </si>
  <si>
    <t>PD Rozhľadna v sedle Lustová</t>
  </si>
  <si>
    <t xml:space="preserve">PD Protipovodňová nádrž </t>
  </si>
  <si>
    <t>RO 3/2024</t>
  </si>
  <si>
    <t>Dotácia MOPS</t>
  </si>
  <si>
    <t>Dotácia Ľudia a hrady</t>
  </si>
  <si>
    <t>MOPS</t>
  </si>
  <si>
    <t>paušalne výdavky</t>
  </si>
  <si>
    <t>Ľudia a hrady</t>
  </si>
  <si>
    <t>paušálne výdavky</t>
  </si>
  <si>
    <t>Detské ihrisko ul. Bernolákova</t>
  </si>
  <si>
    <t>MŠ – originálne kompetencie (pokrytie výdavkov projektu POP I. – 12/2024...)</t>
  </si>
  <si>
    <t>ZŠ – originálne kompetencie (pokrytie výdavkov projektu POP II. –  12/2024...)</t>
  </si>
  <si>
    <t>212003 - 46 50</t>
  </si>
  <si>
    <t>Chata Kyčora</t>
  </si>
  <si>
    <t>312001 - 73</t>
  </si>
  <si>
    <t>Príjem zo ŠR Duálne vzdelávanie</t>
  </si>
  <si>
    <t>Príjmy z prenajatých strojov, prístrojov, zariadení</t>
  </si>
  <si>
    <t>223001 - 80</t>
  </si>
  <si>
    <t>ostatné</t>
  </si>
  <si>
    <t>223001 - 42 42 5</t>
  </si>
  <si>
    <t>Podolínsky jarmok</t>
  </si>
  <si>
    <t>322001 - 32 18</t>
  </si>
  <si>
    <t>Prostriedky z predchádzajúcich rokov</t>
  </si>
  <si>
    <t>514002 - 47</t>
  </si>
  <si>
    <t>632001 - 46 50</t>
  </si>
  <si>
    <t>632001 - 46 60</t>
  </si>
  <si>
    <t>Vináreň</t>
  </si>
  <si>
    <t>633006 - 46 50</t>
  </si>
  <si>
    <t>633006 - 46 60</t>
  </si>
  <si>
    <t>Všeobecný materiál Kyčora</t>
  </si>
  <si>
    <t>Všeobecný materiál  Vináreň</t>
  </si>
  <si>
    <t>633016 - 61 77</t>
  </si>
  <si>
    <t>633016 - 42 12</t>
  </si>
  <si>
    <t>Reprezentačné výdavky správa ostatné</t>
  </si>
  <si>
    <t>Reprezentačné výdavky Knižnica</t>
  </si>
  <si>
    <t>Propagácia, reklama, inzercia</t>
  </si>
  <si>
    <t>637004 - 46 50</t>
  </si>
  <si>
    <t>Všeobecné služby - chata Kyčora</t>
  </si>
  <si>
    <t>Štúdie, expertízy, posudky</t>
  </si>
  <si>
    <t>637026 - 42 62</t>
  </si>
  <si>
    <t>Odmeny a príspevky SOZA, Slovgram</t>
  </si>
  <si>
    <t>642014 - 73</t>
  </si>
  <si>
    <t>642014 - 61 40</t>
  </si>
  <si>
    <t>Jednotlivcom - Duálne vzdelávanie</t>
  </si>
  <si>
    <t>637004 - 46 40 5</t>
  </si>
  <si>
    <t>Dom smútku - všeobecné služby ostatné</t>
  </si>
  <si>
    <t>633006 - 46 40 4</t>
  </si>
  <si>
    <t>Dom smútku - čistiace prostriedky</t>
  </si>
  <si>
    <t>633016 - 33 01</t>
  </si>
  <si>
    <t>Reprezentačné</t>
  </si>
  <si>
    <t>637027 - 33 01</t>
  </si>
  <si>
    <t>642014 - 33 01</t>
  </si>
  <si>
    <t>Jednotlivcom (ocenenia)</t>
  </si>
  <si>
    <t>633015 - 61 21</t>
  </si>
  <si>
    <t>Palivá ako zdroj energie - kosačky</t>
  </si>
  <si>
    <t>633016 - 44</t>
  </si>
  <si>
    <t>Reprezentačné dôchodcovia</t>
  </si>
  <si>
    <t>637036 - 44</t>
  </si>
  <si>
    <t>Reprezentačné výdavky dôchodcovia</t>
  </si>
  <si>
    <t>Ostatných nehmotných aktív</t>
  </si>
  <si>
    <t>PD ul. Hliník</t>
  </si>
  <si>
    <t>PD Fotovoltika ZŠ s MŠ</t>
  </si>
  <si>
    <t>637037 - 61 50</t>
  </si>
  <si>
    <t>NP Ľudia a hrady - vratky</t>
  </si>
  <si>
    <t>642014 - 80</t>
  </si>
  <si>
    <t>Jednotlivcom - ostatné</t>
  </si>
  <si>
    <t>637002 - 42 42 1</t>
  </si>
  <si>
    <t>Podujatia - kultúrna komisia (malé akcie)</t>
  </si>
  <si>
    <t>637002 - 42 42 2</t>
  </si>
  <si>
    <t>Podujatia - kultúrna komisia (beh Soviou poľanou)</t>
  </si>
  <si>
    <t>637002 - 42 42 3</t>
  </si>
  <si>
    <t>Podujatia - kultúrna komisia (MDD)</t>
  </si>
  <si>
    <t>637002 - 42 42 5</t>
  </si>
  <si>
    <t>Podujatia - kultúrna komisia (Podolínsky jarmok)</t>
  </si>
  <si>
    <t>RO 5/2024</t>
  </si>
  <si>
    <t>detské ihrisko ul. Bernoláková - dotácia</t>
  </si>
  <si>
    <t>RO 7/2024</t>
  </si>
  <si>
    <t>212003 - 46 60</t>
  </si>
  <si>
    <t>223001 - 46 60 6</t>
  </si>
  <si>
    <t>dom smútku - sviečkomat</t>
  </si>
  <si>
    <t>635006 - 46 50</t>
  </si>
  <si>
    <t>635006 - 46 60</t>
  </si>
  <si>
    <r>
      <t xml:space="preserve">Údržba budov, objektov a ich častí </t>
    </r>
    <r>
      <rPr>
        <sz val="10"/>
        <rFont val="Tahoma"/>
        <family val="2"/>
        <charset val="238"/>
      </rPr>
      <t>- Kyčora</t>
    </r>
  </si>
  <si>
    <r>
      <t xml:space="preserve">Údržba budov, objektov a ich častí </t>
    </r>
    <r>
      <rPr>
        <sz val="10"/>
        <rFont val="Tahoma"/>
        <family val="2"/>
        <charset val="238"/>
      </rPr>
      <t>- vináreň</t>
    </r>
  </si>
  <si>
    <t>637031 - 66</t>
  </si>
  <si>
    <t>711005 - 61 09</t>
  </si>
  <si>
    <t>Územný plán</t>
  </si>
  <si>
    <t xml:space="preserve">Zakúpenie pracovných strojov </t>
  </si>
  <si>
    <t>Zberný dvor</t>
  </si>
  <si>
    <t>RO 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</si>
</sst>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EED1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0" fontId="20" fillId="9" borderId="0" xfId="0" applyFont="1" applyFill="1"/>
    <xf numFmtId="4" fontId="10" fillId="12" borderId="0" xfId="0" applyNumberFormat="1" applyFont="1" applyFill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10" fillId="0" borderId="0" xfId="0" applyFont="1" applyAlignment="1">
      <alignment horizontal="left" wrapText="1"/>
    </xf>
    <xf numFmtId="0" fontId="27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wrapText="1"/>
    </xf>
    <xf numFmtId="0" fontId="6" fillId="5" borderId="0" xfId="0" applyFont="1" applyFill="1"/>
    <xf numFmtId="0" fontId="6" fillId="0" borderId="0" xfId="0" applyFont="1" applyAlignment="1">
      <alignment horizontal="left"/>
    </xf>
    <xf numFmtId="4" fontId="10" fillId="8" borderId="0" xfId="0" applyNumberFormat="1" applyFont="1" applyFill="1" applyAlignment="1">
      <alignment vertical="center"/>
    </xf>
    <xf numFmtId="4" fontId="10" fillId="12" borderId="0" xfId="0" applyNumberFormat="1" applyFont="1" applyFill="1" applyAlignment="1">
      <alignment vertical="center"/>
    </xf>
    <xf numFmtId="4" fontId="10" fillId="13" borderId="0" xfId="0" applyNumberFormat="1" applyFont="1" applyFill="1" applyAlignment="1">
      <alignment vertical="center"/>
    </xf>
    <xf numFmtId="4" fontId="10" fillId="10" borderId="0" xfId="0" applyNumberFormat="1" applyFont="1" applyFill="1"/>
    <xf numFmtId="4" fontId="10" fillId="14" borderId="0" xfId="0" applyNumberFormat="1" applyFont="1" applyFill="1" applyAlignment="1">
      <alignment horizontal="right" vertical="center"/>
    </xf>
    <xf numFmtId="4" fontId="10" fillId="14" borderId="0" xfId="0" applyNumberFormat="1" applyFont="1" applyFill="1"/>
    <xf numFmtId="4" fontId="18" fillId="15" borderId="0" xfId="0" applyNumberFormat="1" applyFont="1" applyFill="1" applyAlignment="1">
      <alignment horizontal="right" vertical="center"/>
    </xf>
    <xf numFmtId="0" fontId="27" fillId="8" borderId="0" xfId="0" applyFont="1" applyFill="1" applyAlignment="1">
      <alignment horizontal="right"/>
    </xf>
    <xf numFmtId="0" fontId="27" fillId="8" borderId="0" xfId="0" applyFont="1" applyFill="1" applyAlignment="1">
      <alignment horizontal="right" wrapText="1"/>
    </xf>
    <xf numFmtId="0" fontId="12" fillId="0" borderId="0" xfId="0" applyFont="1" applyAlignment="1">
      <alignment horizontal="left" vertical="center"/>
    </xf>
    <xf numFmtId="4" fontId="6" fillId="8" borderId="0" xfId="0" applyNumberFormat="1" applyFont="1" applyFill="1"/>
    <xf numFmtId="0" fontId="18" fillId="9" borderId="0" xfId="0" applyFont="1" applyFill="1"/>
    <xf numFmtId="4" fontId="10" fillId="9" borderId="0" xfId="0" applyNumberFormat="1" applyFont="1" applyFill="1"/>
    <xf numFmtId="0" fontId="0" fillId="9" borderId="0" xfId="0" applyFill="1"/>
    <xf numFmtId="4" fontId="18" fillId="13" borderId="0" xfId="0" applyNumberFormat="1" applyFont="1" applyFill="1" applyAlignment="1">
      <alignment vertical="center"/>
    </xf>
    <xf numFmtId="4" fontId="18" fillId="13" borderId="0" xfId="0" applyNumberFormat="1" applyFont="1" applyFill="1" applyAlignment="1">
      <alignment horizontal="right"/>
    </xf>
    <xf numFmtId="4" fontId="18" fillId="8" borderId="0" xfId="0" applyNumberFormat="1" applyFont="1" applyFill="1"/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vertical="center"/>
    </xf>
    <xf numFmtId="4" fontId="6" fillId="13" borderId="0" xfId="0" applyNumberFormat="1" applyFont="1" applyFill="1"/>
    <xf numFmtId="0" fontId="12" fillId="8" borderId="0" xfId="0" applyFont="1" applyFill="1"/>
    <xf numFmtId="0" fontId="10" fillId="8" borderId="0" xfId="0" applyFont="1" applyFill="1" applyAlignment="1">
      <alignment horizontal="right"/>
    </xf>
    <xf numFmtId="0" fontId="0" fillId="8" borderId="0" xfId="0" applyFill="1"/>
    <xf numFmtId="4" fontId="6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7" fillId="13" borderId="0" xfId="0" applyNumberFormat="1" applyFont="1" applyFill="1"/>
    <xf numFmtId="4" fontId="10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6" fillId="0" borderId="0" xfId="0" applyFont="1" applyAlignment="1">
      <alignment horizontal="left" vertical="center"/>
    </xf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mruColors>
      <color rgb="FF00FF00"/>
      <color rgb="FF3EED1B"/>
      <color rgb="FF51EF31"/>
      <color rgb="FFB5B5FF"/>
      <color rgb="FFFFFF00"/>
      <color rgb="FFFFCCFF"/>
      <color rgb="FF66FF99"/>
      <color rgb="FF000000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538"/>
  <sheetViews>
    <sheetView tabSelected="1" zoomScale="150" zoomScaleNormal="150" workbookViewId="0">
      <pane ySplit="2" topLeftCell="A81" activePane="bottomLeft" state="frozen"/>
      <selection pane="bottomLeft" activeCell="K89" sqref="K89"/>
    </sheetView>
  </sheetViews>
  <sheetFormatPr defaultRowHeight="15" x14ac:dyDescent="0.25"/>
  <cols>
    <col min="1" max="1" width="1.42578125" style="1" customWidth="1"/>
    <col min="2" max="2" width="18.42578125" style="40" customWidth="1"/>
    <col min="3" max="3" width="57.140625" style="1" customWidth="1"/>
    <col min="4" max="4" width="15.7109375" style="4" hidden="1" customWidth="1"/>
    <col min="5" max="5" width="15.5703125" style="4" hidden="1" customWidth="1"/>
    <col min="6" max="6" width="15.85546875" style="4" customWidth="1"/>
    <col min="7" max="7" width="15.28515625" style="4" customWidth="1"/>
    <col min="8" max="8" width="15.85546875" style="4" customWidth="1"/>
    <col min="9" max="9" width="15.7109375" style="4" customWidth="1"/>
    <col min="10" max="10" width="16.7109375" style="4" customWidth="1"/>
  </cols>
  <sheetData>
    <row r="1" spans="1:10" x14ac:dyDescent="0.25">
      <c r="A1" s="142" t="s">
        <v>584</v>
      </c>
      <c r="B1" s="142"/>
      <c r="C1" s="142"/>
      <c r="D1" s="142"/>
      <c r="E1" s="142"/>
      <c r="F1" s="142"/>
      <c r="G1" s="142"/>
      <c r="H1"/>
      <c r="I1"/>
      <c r="J1"/>
    </row>
    <row r="2" spans="1:10" ht="33" customHeight="1" x14ac:dyDescent="0.25">
      <c r="A2" s="5"/>
      <c r="B2" s="39" t="s">
        <v>1</v>
      </c>
      <c r="C2" s="6" t="s">
        <v>2</v>
      </c>
      <c r="D2" s="8" t="s">
        <v>557</v>
      </c>
      <c r="E2" s="8" t="s">
        <v>556</v>
      </c>
      <c r="F2" s="90" t="s">
        <v>555</v>
      </c>
      <c r="G2" s="90" t="s">
        <v>589</v>
      </c>
      <c r="H2" s="90" t="s">
        <v>595</v>
      </c>
      <c r="I2" s="90" t="s">
        <v>667</v>
      </c>
      <c r="J2" s="90" t="s">
        <v>669</v>
      </c>
    </row>
    <row r="3" spans="1:10" ht="19.5" x14ac:dyDescent="0.25">
      <c r="A3" s="144" t="s">
        <v>0</v>
      </c>
      <c r="B3" s="144"/>
      <c r="C3" s="144"/>
    </row>
    <row r="4" spans="1:10" x14ac:dyDescent="0.25">
      <c r="B4" s="41">
        <v>111003</v>
      </c>
      <c r="C4" s="1" t="s">
        <v>3</v>
      </c>
      <c r="D4" s="66">
        <v>1699560</v>
      </c>
      <c r="E4" s="66">
        <v>1826678</v>
      </c>
      <c r="F4" s="95">
        <v>1805500</v>
      </c>
      <c r="G4" s="95">
        <v>1834791</v>
      </c>
      <c r="H4" s="95">
        <v>1834791</v>
      </c>
      <c r="I4" s="95">
        <v>1834791</v>
      </c>
      <c r="J4" s="95">
        <v>1834791</v>
      </c>
    </row>
    <row r="5" spans="1:10" x14ac:dyDescent="0.25">
      <c r="B5" s="41">
        <v>121001</v>
      </c>
      <c r="C5" s="1" t="s">
        <v>4</v>
      </c>
      <c r="D5" s="66">
        <v>40000</v>
      </c>
      <c r="E5" s="66">
        <v>40000</v>
      </c>
      <c r="F5" s="95">
        <v>60000</v>
      </c>
      <c r="G5" s="95">
        <v>60000</v>
      </c>
      <c r="H5" s="95">
        <v>60000</v>
      </c>
      <c r="I5" s="95">
        <v>60000</v>
      </c>
      <c r="J5" s="95">
        <v>60000</v>
      </c>
    </row>
    <row r="6" spans="1:10" x14ac:dyDescent="0.25">
      <c r="B6" s="41">
        <v>121002</v>
      </c>
      <c r="C6" s="1" t="s">
        <v>5</v>
      </c>
      <c r="D6" s="66">
        <v>30000</v>
      </c>
      <c r="E6" s="66">
        <v>30000</v>
      </c>
      <c r="F6" s="95">
        <v>45000</v>
      </c>
      <c r="G6" s="95">
        <v>45000</v>
      </c>
      <c r="H6" s="95">
        <v>45000</v>
      </c>
      <c r="I6" s="95">
        <v>45000</v>
      </c>
      <c r="J6" s="110">
        <v>51800</v>
      </c>
    </row>
    <row r="7" spans="1:10" x14ac:dyDescent="0.25">
      <c r="B7" s="41">
        <v>121003</v>
      </c>
      <c r="C7" s="1" t="s">
        <v>6</v>
      </c>
      <c r="D7" s="66">
        <v>3200</v>
      </c>
      <c r="E7" s="66">
        <v>3200</v>
      </c>
      <c r="F7" s="95">
        <v>7000</v>
      </c>
      <c r="G7" s="95">
        <v>7000</v>
      </c>
      <c r="H7" s="95">
        <v>7000</v>
      </c>
      <c r="I7" s="95">
        <v>7000</v>
      </c>
      <c r="J7" s="110">
        <v>7700</v>
      </c>
    </row>
    <row r="8" spans="1:10" x14ac:dyDescent="0.25">
      <c r="B8" s="41">
        <v>131001</v>
      </c>
      <c r="C8" s="1" t="s">
        <v>7</v>
      </c>
      <c r="D8" s="66">
        <v>1700</v>
      </c>
      <c r="E8" s="66">
        <v>2000</v>
      </c>
      <c r="F8" s="95">
        <v>2500</v>
      </c>
      <c r="G8" s="95">
        <v>2500</v>
      </c>
      <c r="H8" s="95">
        <v>2500</v>
      </c>
      <c r="I8" s="95">
        <v>2500</v>
      </c>
      <c r="J8" s="110">
        <v>2200</v>
      </c>
    </row>
    <row r="9" spans="1:10" x14ac:dyDescent="0.25">
      <c r="B9" s="41">
        <v>133012</v>
      </c>
      <c r="C9" s="1" t="s">
        <v>78</v>
      </c>
      <c r="D9" s="66">
        <v>2000</v>
      </c>
      <c r="E9" s="66">
        <v>2100</v>
      </c>
      <c r="F9" s="95">
        <v>2100</v>
      </c>
      <c r="G9" s="95">
        <v>2100</v>
      </c>
      <c r="H9" s="95">
        <v>2100</v>
      </c>
      <c r="I9" s="95">
        <v>2100</v>
      </c>
      <c r="J9" s="110">
        <v>1800</v>
      </c>
    </row>
    <row r="10" spans="1:10" x14ac:dyDescent="0.25">
      <c r="B10" s="41">
        <v>133013</v>
      </c>
      <c r="C10" s="1" t="s">
        <v>8</v>
      </c>
      <c r="D10" s="66">
        <v>71000</v>
      </c>
      <c r="E10" s="66">
        <v>71000</v>
      </c>
      <c r="F10" s="95">
        <v>110000</v>
      </c>
      <c r="G10" s="95">
        <v>110000</v>
      </c>
      <c r="H10" s="95">
        <v>110000</v>
      </c>
      <c r="I10" s="95">
        <v>110000</v>
      </c>
      <c r="J10" s="95">
        <v>110000</v>
      </c>
    </row>
    <row r="11" spans="1:10" x14ac:dyDescent="0.25">
      <c r="B11" s="42">
        <v>139002</v>
      </c>
      <c r="C11" s="1" t="s">
        <v>411</v>
      </c>
      <c r="D11" s="66">
        <v>0</v>
      </c>
      <c r="E11" s="66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</row>
    <row r="12" spans="1:10" x14ac:dyDescent="0.25">
      <c r="A12" s="7"/>
      <c r="B12" s="43">
        <v>100</v>
      </c>
      <c r="C12" s="3" t="s">
        <v>9</v>
      </c>
      <c r="D12" s="101">
        <f t="shared" ref="D12:G12" si="0">SUM(D4:D11)</f>
        <v>1847460</v>
      </c>
      <c r="E12" s="101">
        <f t="shared" si="0"/>
        <v>1974978</v>
      </c>
      <c r="F12" s="101">
        <f t="shared" ref="F12" si="1">SUM(F4:F11)</f>
        <v>2032100</v>
      </c>
      <c r="G12" s="101">
        <f t="shared" si="0"/>
        <v>2061391</v>
      </c>
      <c r="H12" s="101">
        <f t="shared" ref="H12:I12" si="2">SUM(H4:H11)</f>
        <v>2061391</v>
      </c>
      <c r="I12" s="101">
        <f t="shared" si="2"/>
        <v>2061391</v>
      </c>
      <c r="J12" s="101">
        <f t="shared" ref="J12" si="3">SUM(J4:J11)</f>
        <v>2068291</v>
      </c>
    </row>
    <row r="13" spans="1:10" x14ac:dyDescent="0.25">
      <c r="B13" s="41">
        <v>211003</v>
      </c>
      <c r="C13" s="1" t="s">
        <v>412</v>
      </c>
      <c r="D13" s="66">
        <v>0</v>
      </c>
      <c r="E13" s="66">
        <v>1382.3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</row>
    <row r="14" spans="1:10" x14ac:dyDescent="0.25">
      <c r="B14" s="41">
        <v>211004</v>
      </c>
      <c r="C14" s="1" t="s">
        <v>434</v>
      </c>
      <c r="D14" s="66">
        <v>0</v>
      </c>
      <c r="E14" s="66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</row>
    <row r="15" spans="1:10" x14ac:dyDescent="0.25">
      <c r="B15" s="41">
        <v>212002</v>
      </c>
      <c r="C15" s="1" t="s">
        <v>10</v>
      </c>
      <c r="D15" s="66">
        <v>15000</v>
      </c>
      <c r="E15" s="66">
        <v>15000</v>
      </c>
      <c r="F15" s="95">
        <v>26000</v>
      </c>
      <c r="G15" s="95">
        <v>26000</v>
      </c>
      <c r="H15" s="95">
        <v>26000</v>
      </c>
      <c r="I15" s="95">
        <v>26000</v>
      </c>
      <c r="J15" s="95">
        <v>26000</v>
      </c>
    </row>
    <row r="16" spans="1:10" x14ac:dyDescent="0.25">
      <c r="B16" s="41" t="s">
        <v>405</v>
      </c>
      <c r="C16" s="1" t="s">
        <v>406</v>
      </c>
      <c r="D16" s="66">
        <v>1200</v>
      </c>
      <c r="E16" s="66">
        <v>1500</v>
      </c>
      <c r="F16" s="95">
        <v>1500</v>
      </c>
      <c r="G16" s="95">
        <v>1500</v>
      </c>
      <c r="H16" s="95">
        <v>1500</v>
      </c>
      <c r="I16" s="95">
        <v>1500</v>
      </c>
      <c r="J16" s="110">
        <v>1750</v>
      </c>
    </row>
    <row r="17" spans="2:10" x14ac:dyDescent="0.25">
      <c r="B17" s="41"/>
      <c r="C17" s="1" t="s">
        <v>214</v>
      </c>
      <c r="D17" s="66">
        <v>132900</v>
      </c>
      <c r="E17" s="66">
        <v>132900</v>
      </c>
      <c r="F17" s="95">
        <f>SUM(F18:F22)</f>
        <v>132900</v>
      </c>
      <c r="G17" s="95">
        <f>SUM(G18:G22)</f>
        <v>140900</v>
      </c>
      <c r="H17" s="95">
        <f>SUM(H18:H22)</f>
        <v>140900</v>
      </c>
      <c r="I17" s="95">
        <f>SUM(I18:I22)</f>
        <v>155400</v>
      </c>
      <c r="J17" s="95">
        <f>SUM(J18:J22)</f>
        <v>158022</v>
      </c>
    </row>
    <row r="18" spans="2:10" x14ac:dyDescent="0.25">
      <c r="B18" s="44">
        <v>212003</v>
      </c>
      <c r="C18" s="37" t="s">
        <v>200</v>
      </c>
      <c r="D18" s="67">
        <v>72000</v>
      </c>
      <c r="E18" s="104">
        <v>72000</v>
      </c>
      <c r="F18" s="102">
        <v>72000</v>
      </c>
      <c r="G18" s="102">
        <v>80000</v>
      </c>
      <c r="H18" s="102">
        <v>80000</v>
      </c>
      <c r="I18" s="102">
        <v>92000</v>
      </c>
      <c r="J18" s="102">
        <v>92000</v>
      </c>
    </row>
    <row r="19" spans="2:10" x14ac:dyDescent="0.25">
      <c r="B19" s="44" t="s">
        <v>226</v>
      </c>
      <c r="C19" s="37" t="s">
        <v>90</v>
      </c>
      <c r="D19" s="67">
        <v>4900</v>
      </c>
      <c r="E19" s="104">
        <v>4900</v>
      </c>
      <c r="F19" s="102">
        <v>4900</v>
      </c>
      <c r="G19" s="102">
        <v>4900</v>
      </c>
      <c r="H19" s="102">
        <v>4900</v>
      </c>
      <c r="I19" s="102">
        <v>4900</v>
      </c>
      <c r="J19" s="131">
        <v>5100</v>
      </c>
    </row>
    <row r="20" spans="2:10" x14ac:dyDescent="0.25">
      <c r="B20" s="44" t="s">
        <v>605</v>
      </c>
      <c r="C20" s="37" t="s">
        <v>606</v>
      </c>
      <c r="D20" s="67">
        <v>0</v>
      </c>
      <c r="E20" s="104">
        <v>0</v>
      </c>
      <c r="F20" s="102">
        <v>0</v>
      </c>
      <c r="G20" s="102">
        <v>0</v>
      </c>
      <c r="H20" s="102">
        <v>0</v>
      </c>
      <c r="I20" s="102">
        <v>2500</v>
      </c>
      <c r="J20" s="131">
        <v>2200</v>
      </c>
    </row>
    <row r="21" spans="2:10" x14ac:dyDescent="0.25">
      <c r="B21" s="44" t="s">
        <v>670</v>
      </c>
      <c r="C21" s="37" t="s">
        <v>619</v>
      </c>
      <c r="D21" s="67"/>
      <c r="E21" s="104"/>
      <c r="F21" s="102">
        <v>0</v>
      </c>
      <c r="G21" s="102">
        <v>0</v>
      </c>
      <c r="H21" s="102">
        <v>0</v>
      </c>
      <c r="I21" s="102">
        <v>0</v>
      </c>
      <c r="J21" s="131">
        <v>722</v>
      </c>
    </row>
    <row r="22" spans="2:10" x14ac:dyDescent="0.25">
      <c r="B22" s="44" t="s">
        <v>225</v>
      </c>
      <c r="C22" s="37" t="s">
        <v>201</v>
      </c>
      <c r="D22" s="67">
        <v>56000</v>
      </c>
      <c r="E22" s="104">
        <v>56000</v>
      </c>
      <c r="F22" s="102">
        <v>56000</v>
      </c>
      <c r="G22" s="102">
        <v>56000</v>
      </c>
      <c r="H22" s="102">
        <v>56000</v>
      </c>
      <c r="I22" s="102">
        <v>56000</v>
      </c>
      <c r="J22" s="131">
        <v>58000</v>
      </c>
    </row>
    <row r="23" spans="2:10" x14ac:dyDescent="0.25">
      <c r="B23" s="123">
        <v>212004</v>
      </c>
      <c r="C23" s="22" t="s">
        <v>609</v>
      </c>
      <c r="D23" s="9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400</v>
      </c>
      <c r="J23" s="132">
        <v>800</v>
      </c>
    </row>
    <row r="24" spans="2:10" x14ac:dyDescent="0.25">
      <c r="B24" s="41"/>
      <c r="C24" s="1" t="s">
        <v>11</v>
      </c>
      <c r="D24" s="66">
        <v>7300</v>
      </c>
      <c r="E24" s="66">
        <v>7300</v>
      </c>
      <c r="F24" s="95">
        <f>SUM(F25:F27)</f>
        <v>7300</v>
      </c>
      <c r="G24" s="95">
        <f>SUM(G25:G27)</f>
        <v>7300</v>
      </c>
      <c r="H24" s="95">
        <f>SUM(H25:H27)</f>
        <v>7300</v>
      </c>
      <c r="I24" s="95">
        <f>SUM(I25:I27)</f>
        <v>7300</v>
      </c>
      <c r="J24" s="95">
        <f>SUM(J25:J27)</f>
        <v>6700</v>
      </c>
    </row>
    <row r="25" spans="2:10" x14ac:dyDescent="0.25">
      <c r="B25" s="44">
        <v>221002</v>
      </c>
      <c r="C25" s="37" t="s">
        <v>202</v>
      </c>
      <c r="D25" s="67">
        <v>3000</v>
      </c>
      <c r="E25" s="104">
        <v>3000</v>
      </c>
      <c r="F25" s="102">
        <v>3000</v>
      </c>
      <c r="G25" s="102">
        <v>3000</v>
      </c>
      <c r="H25" s="102">
        <v>3000</v>
      </c>
      <c r="I25" s="102">
        <v>3000</v>
      </c>
      <c r="J25" s="131">
        <v>3600</v>
      </c>
    </row>
    <row r="26" spans="2:10" x14ac:dyDescent="0.25">
      <c r="B26" s="44" t="s">
        <v>542</v>
      </c>
      <c r="C26" s="37" t="s">
        <v>186</v>
      </c>
      <c r="D26" s="67">
        <v>1300</v>
      </c>
      <c r="E26" s="104">
        <v>1300</v>
      </c>
      <c r="F26" s="102">
        <v>1300</v>
      </c>
      <c r="G26" s="102">
        <v>1300</v>
      </c>
      <c r="H26" s="102">
        <v>1300</v>
      </c>
      <c r="I26" s="102">
        <v>1300</v>
      </c>
      <c r="J26" s="131">
        <v>1600</v>
      </c>
    </row>
    <row r="27" spans="2:10" x14ac:dyDescent="0.25">
      <c r="B27" s="44" t="s">
        <v>543</v>
      </c>
      <c r="C27" s="37" t="s">
        <v>203</v>
      </c>
      <c r="D27" s="67">
        <v>3000</v>
      </c>
      <c r="E27" s="104">
        <v>3000</v>
      </c>
      <c r="F27" s="102">
        <v>3000</v>
      </c>
      <c r="G27" s="102">
        <v>3000</v>
      </c>
      <c r="H27" s="102">
        <v>3000</v>
      </c>
      <c r="I27" s="102">
        <v>3000</v>
      </c>
      <c r="J27" s="131">
        <v>1500</v>
      </c>
    </row>
    <row r="28" spans="2:10" x14ac:dyDescent="0.25">
      <c r="B28" s="41">
        <v>222003</v>
      </c>
      <c r="C28" s="1" t="s">
        <v>12</v>
      </c>
      <c r="D28" s="66">
        <v>2800</v>
      </c>
      <c r="E28" s="66">
        <v>1000</v>
      </c>
      <c r="F28" s="95">
        <v>2000</v>
      </c>
      <c r="G28" s="95">
        <v>2000</v>
      </c>
      <c r="H28" s="95">
        <v>2000</v>
      </c>
      <c r="I28" s="95">
        <v>2000</v>
      </c>
      <c r="J28" s="95">
        <v>2000</v>
      </c>
    </row>
    <row r="29" spans="2:10" x14ac:dyDescent="0.25">
      <c r="B29" s="41"/>
      <c r="C29" s="1" t="s">
        <v>219</v>
      </c>
      <c r="D29" s="66">
        <v>10123</v>
      </c>
      <c r="E29" s="66">
        <v>10123</v>
      </c>
      <c r="F29" s="95">
        <f>SUM(F30:F38)</f>
        <v>38623</v>
      </c>
      <c r="G29" s="95">
        <f>SUM(G30:G38)</f>
        <v>38623</v>
      </c>
      <c r="H29" s="95">
        <f>SUM(H30:H38)</f>
        <v>38623</v>
      </c>
      <c r="I29" s="95">
        <f>SUM(I30:I39)</f>
        <v>48758.9</v>
      </c>
      <c r="J29" s="95">
        <f>SUM(J30:J39)</f>
        <v>34475</v>
      </c>
    </row>
    <row r="30" spans="2:10" x14ac:dyDescent="0.25">
      <c r="B30" s="44">
        <v>223001</v>
      </c>
      <c r="C30" s="37" t="s">
        <v>572</v>
      </c>
      <c r="D30" s="67">
        <v>5400</v>
      </c>
      <c r="E30" s="104">
        <v>5400</v>
      </c>
      <c r="F30" s="102">
        <v>25400</v>
      </c>
      <c r="G30" s="102">
        <v>25400</v>
      </c>
      <c r="H30" s="102">
        <v>25400</v>
      </c>
      <c r="I30" s="102">
        <v>25400</v>
      </c>
      <c r="J30" s="131">
        <v>10000</v>
      </c>
    </row>
    <row r="31" spans="2:10" x14ac:dyDescent="0.25">
      <c r="B31" s="44" t="s">
        <v>224</v>
      </c>
      <c r="C31" s="37" t="s">
        <v>204</v>
      </c>
      <c r="D31" s="67">
        <v>0</v>
      </c>
      <c r="E31" s="104">
        <v>0</v>
      </c>
      <c r="F31" s="102">
        <v>6000</v>
      </c>
      <c r="G31" s="102">
        <v>6000</v>
      </c>
      <c r="H31" s="102">
        <v>6000</v>
      </c>
      <c r="I31" s="102">
        <v>6000</v>
      </c>
      <c r="J31" s="102">
        <v>6000</v>
      </c>
    </row>
    <row r="32" spans="2:10" x14ac:dyDescent="0.25">
      <c r="B32" s="44" t="s">
        <v>223</v>
      </c>
      <c r="C32" s="37" t="s">
        <v>170</v>
      </c>
      <c r="D32" s="67">
        <v>193</v>
      </c>
      <c r="E32" s="104">
        <v>193</v>
      </c>
      <c r="F32" s="102">
        <v>193</v>
      </c>
      <c r="G32" s="102">
        <v>193</v>
      </c>
      <c r="H32" s="102">
        <v>193</v>
      </c>
      <c r="I32" s="102">
        <v>2500</v>
      </c>
      <c r="J32" s="131">
        <v>4700</v>
      </c>
    </row>
    <row r="33" spans="2:10" x14ac:dyDescent="0.25">
      <c r="B33" s="44" t="s">
        <v>612</v>
      </c>
      <c r="C33" s="37" t="s">
        <v>613</v>
      </c>
      <c r="D33" s="67">
        <v>0</v>
      </c>
      <c r="E33" s="104">
        <v>0</v>
      </c>
      <c r="F33" s="102">
        <v>0</v>
      </c>
      <c r="G33" s="102">
        <v>0</v>
      </c>
      <c r="H33" s="102">
        <v>0</v>
      </c>
      <c r="I33" s="102">
        <v>8186</v>
      </c>
      <c r="J33" s="131">
        <v>5800</v>
      </c>
    </row>
    <row r="34" spans="2:10" x14ac:dyDescent="0.25">
      <c r="B34" s="44" t="s">
        <v>222</v>
      </c>
      <c r="C34" s="37" t="s">
        <v>205</v>
      </c>
      <c r="D34" s="67">
        <v>2000</v>
      </c>
      <c r="E34" s="104">
        <v>2000</v>
      </c>
      <c r="F34" s="102">
        <v>2000</v>
      </c>
      <c r="G34" s="102">
        <v>2000</v>
      </c>
      <c r="H34" s="102">
        <v>2000</v>
      </c>
      <c r="I34" s="102">
        <v>2000</v>
      </c>
      <c r="J34" s="131">
        <v>2900</v>
      </c>
    </row>
    <row r="35" spans="2:10" x14ac:dyDescent="0.25">
      <c r="B35" s="44" t="s">
        <v>671</v>
      </c>
      <c r="C35" s="37" t="s">
        <v>672</v>
      </c>
      <c r="D35" s="67"/>
      <c r="E35" s="104"/>
      <c r="F35" s="102">
        <v>0</v>
      </c>
      <c r="G35" s="102">
        <v>0</v>
      </c>
      <c r="H35" s="102">
        <v>0</v>
      </c>
      <c r="I35" s="102">
        <v>0</v>
      </c>
      <c r="J35" s="131">
        <v>300</v>
      </c>
    </row>
    <row r="36" spans="2:10" x14ac:dyDescent="0.25">
      <c r="B36" s="44" t="s">
        <v>221</v>
      </c>
      <c r="C36" s="37" t="s">
        <v>218</v>
      </c>
      <c r="D36" s="67">
        <v>30</v>
      </c>
      <c r="E36" s="104">
        <v>30</v>
      </c>
      <c r="F36" s="102">
        <v>30</v>
      </c>
      <c r="G36" s="102">
        <v>30</v>
      </c>
      <c r="H36" s="102">
        <v>30</v>
      </c>
      <c r="I36" s="102">
        <v>30</v>
      </c>
      <c r="J36" s="131">
        <v>0</v>
      </c>
    </row>
    <row r="37" spans="2:10" x14ac:dyDescent="0.25">
      <c r="B37" s="45" t="s">
        <v>220</v>
      </c>
      <c r="C37" s="37" t="s">
        <v>195</v>
      </c>
      <c r="D37" s="67">
        <v>2500</v>
      </c>
      <c r="E37" s="104">
        <v>5000</v>
      </c>
      <c r="F37" s="102">
        <v>5000</v>
      </c>
      <c r="G37" s="102">
        <v>5000</v>
      </c>
      <c r="H37" s="102">
        <v>5000</v>
      </c>
      <c r="I37" s="102">
        <v>3137.9</v>
      </c>
      <c r="J37" s="131">
        <v>3270</v>
      </c>
    </row>
    <row r="38" spans="2:10" x14ac:dyDescent="0.25">
      <c r="B38" s="45" t="s">
        <v>549</v>
      </c>
      <c r="C38" s="37" t="s">
        <v>548</v>
      </c>
      <c r="D38" s="67">
        <v>0</v>
      </c>
      <c r="E38" s="104">
        <v>1350</v>
      </c>
      <c r="F38" s="102">
        <v>0</v>
      </c>
      <c r="G38" s="102">
        <v>0</v>
      </c>
      <c r="H38" s="102">
        <v>0</v>
      </c>
      <c r="I38" s="102">
        <v>1500</v>
      </c>
      <c r="J38" s="102">
        <v>1500</v>
      </c>
    </row>
    <row r="39" spans="2:10" x14ac:dyDescent="0.25">
      <c r="B39" s="45" t="s">
        <v>610</v>
      </c>
      <c r="C39" s="37" t="s">
        <v>611</v>
      </c>
      <c r="D39" s="67">
        <v>0</v>
      </c>
      <c r="E39" s="104">
        <v>0</v>
      </c>
      <c r="F39" s="102">
        <v>0</v>
      </c>
      <c r="G39" s="102">
        <v>0</v>
      </c>
      <c r="H39" s="102">
        <v>0</v>
      </c>
      <c r="I39" s="102">
        <v>5</v>
      </c>
      <c r="J39" s="102">
        <v>5</v>
      </c>
    </row>
    <row r="40" spans="2:10" x14ac:dyDescent="0.25">
      <c r="B40" s="41">
        <v>223004</v>
      </c>
      <c r="C40" s="1" t="s">
        <v>206</v>
      </c>
      <c r="D40" s="66">
        <v>0</v>
      </c>
      <c r="E40" s="66">
        <v>0</v>
      </c>
      <c r="F40" s="95">
        <v>0</v>
      </c>
      <c r="G40" s="95">
        <v>0</v>
      </c>
      <c r="H40" s="95">
        <v>0</v>
      </c>
      <c r="I40" s="95">
        <v>140</v>
      </c>
      <c r="J40" s="95">
        <v>140</v>
      </c>
    </row>
    <row r="41" spans="2:10" x14ac:dyDescent="0.25">
      <c r="B41" s="41">
        <v>229005</v>
      </c>
      <c r="C41" s="1" t="s">
        <v>13</v>
      </c>
      <c r="D41" s="66">
        <v>330</v>
      </c>
      <c r="E41" s="66">
        <v>330</v>
      </c>
      <c r="F41" s="95">
        <v>330</v>
      </c>
      <c r="G41" s="95">
        <v>330</v>
      </c>
      <c r="H41" s="95">
        <v>330</v>
      </c>
      <c r="I41" s="95">
        <v>330</v>
      </c>
      <c r="J41" s="95">
        <v>330</v>
      </c>
    </row>
    <row r="42" spans="2:10" x14ac:dyDescent="0.25">
      <c r="B42" s="41">
        <v>244</v>
      </c>
      <c r="C42" s="1" t="s">
        <v>227</v>
      </c>
      <c r="D42" s="66">
        <v>0</v>
      </c>
      <c r="E42" s="66">
        <v>6000</v>
      </c>
      <c r="F42" s="95">
        <v>3000</v>
      </c>
      <c r="G42" s="95">
        <v>3000</v>
      </c>
      <c r="H42" s="95">
        <v>3000</v>
      </c>
      <c r="I42" s="95">
        <v>3000</v>
      </c>
      <c r="J42" s="95">
        <v>3000</v>
      </c>
    </row>
    <row r="43" spans="2:10" x14ac:dyDescent="0.25">
      <c r="B43" s="41">
        <v>292006</v>
      </c>
      <c r="C43" s="1" t="s">
        <v>532</v>
      </c>
      <c r="D43" s="66">
        <v>0</v>
      </c>
      <c r="E43" s="66">
        <v>658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</row>
    <row r="44" spans="2:10" x14ac:dyDescent="0.25">
      <c r="B44" s="41">
        <v>292008</v>
      </c>
      <c r="C44" s="1" t="s">
        <v>228</v>
      </c>
      <c r="D44" s="66">
        <v>0</v>
      </c>
      <c r="E44" s="66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</row>
    <row r="45" spans="2:10" x14ac:dyDescent="0.25">
      <c r="B45" s="85">
        <v>292027</v>
      </c>
      <c r="C45" s="2" t="s">
        <v>14</v>
      </c>
      <c r="D45" s="66">
        <v>0</v>
      </c>
      <c r="E45" s="66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</row>
    <row r="46" spans="2:10" x14ac:dyDescent="0.25">
      <c r="B46" s="41">
        <v>292012</v>
      </c>
      <c r="C46" s="1" t="s">
        <v>207</v>
      </c>
      <c r="D46" s="66">
        <v>0</v>
      </c>
      <c r="E46" s="66">
        <v>0</v>
      </c>
      <c r="F46" s="95">
        <v>0</v>
      </c>
      <c r="G46" s="95">
        <v>0</v>
      </c>
      <c r="H46" s="95">
        <v>0</v>
      </c>
      <c r="I46" s="95">
        <v>5185.87</v>
      </c>
      <c r="J46" s="95">
        <v>5185.87</v>
      </c>
    </row>
    <row r="47" spans="2:10" x14ac:dyDescent="0.25">
      <c r="B47" s="41">
        <v>292017</v>
      </c>
      <c r="C47" s="1" t="s">
        <v>15</v>
      </c>
      <c r="D47" s="66">
        <v>0</v>
      </c>
      <c r="E47" s="66">
        <v>10677.92</v>
      </c>
      <c r="F47" s="95">
        <v>14903</v>
      </c>
      <c r="G47" s="95">
        <v>14903</v>
      </c>
      <c r="H47" s="95">
        <v>14903</v>
      </c>
      <c r="I47" s="95">
        <v>15011.02</v>
      </c>
      <c r="J47" s="110">
        <v>15200</v>
      </c>
    </row>
    <row r="48" spans="2:10" x14ac:dyDescent="0.25">
      <c r="B48" s="40" t="s">
        <v>432</v>
      </c>
      <c r="C48" s="1" t="s">
        <v>433</v>
      </c>
      <c r="D48" s="25">
        <v>80</v>
      </c>
      <c r="E48" s="66">
        <v>150</v>
      </c>
      <c r="F48" s="95">
        <v>0</v>
      </c>
      <c r="G48" s="95">
        <v>0</v>
      </c>
      <c r="H48" s="95">
        <v>0</v>
      </c>
      <c r="I48" s="95">
        <v>0</v>
      </c>
      <c r="J48" s="110">
        <v>190</v>
      </c>
    </row>
    <row r="49" spans="1:10" x14ac:dyDescent="0.25">
      <c r="B49" s="41">
        <v>200000</v>
      </c>
      <c r="C49" s="1" t="s">
        <v>16</v>
      </c>
      <c r="D49" s="25">
        <v>32229.08</v>
      </c>
      <c r="E49" s="25">
        <v>43467.6</v>
      </c>
      <c r="F49" s="95">
        <v>24700.6</v>
      </c>
      <c r="G49" s="95">
        <v>24700.6</v>
      </c>
      <c r="H49" s="95">
        <v>24700.6</v>
      </c>
      <c r="I49" s="95">
        <v>65648</v>
      </c>
      <c r="J49" s="110">
        <v>69458.570000000007</v>
      </c>
    </row>
    <row r="50" spans="1:10" x14ac:dyDescent="0.25">
      <c r="B50" s="41">
        <v>300000</v>
      </c>
      <c r="C50" s="1" t="s">
        <v>17</v>
      </c>
      <c r="D50" s="66">
        <v>35000</v>
      </c>
      <c r="E50" s="66">
        <v>35000</v>
      </c>
      <c r="F50" s="95">
        <v>50000</v>
      </c>
      <c r="G50" s="95">
        <v>50000</v>
      </c>
      <c r="H50" s="95">
        <v>50000</v>
      </c>
      <c r="I50" s="95">
        <v>50000</v>
      </c>
      <c r="J50" s="95">
        <v>50000</v>
      </c>
    </row>
    <row r="51" spans="1:10" x14ac:dyDescent="0.25">
      <c r="A51" s="7"/>
      <c r="B51" s="43">
        <v>200</v>
      </c>
      <c r="C51" s="3" t="s">
        <v>18</v>
      </c>
      <c r="D51" s="101">
        <f>SUM(D13:D17)+D24+D28+D29+SUM(D40:D50)</f>
        <v>236962.08000000002</v>
      </c>
      <c r="E51" s="101">
        <f>SUM(E13:E17)+E24+E28+E29+SUM(E40:E50)</f>
        <v>265488.81999999995</v>
      </c>
      <c r="F51" s="101">
        <f>SUM(F13:F17)+F24+F28+F29+SUM(F40:F50)</f>
        <v>301256.59999999998</v>
      </c>
      <c r="G51" s="101">
        <f>SUM(G13:G17)+G24+G28+G29+SUM(G40:G50)</f>
        <v>309256.59999999998</v>
      </c>
      <c r="H51" s="101">
        <f>SUM(H13:H17)+H24+H28+H29+SUM(H40:H50)</f>
        <v>309256.59999999998</v>
      </c>
      <c r="I51" s="101">
        <f>SUM(I13:I17)+I23+I24+I28+I29+SUM(I40:I50)</f>
        <v>380673.79000000004</v>
      </c>
      <c r="J51" s="101">
        <f>SUM(J13:J17)+J23+J24+J28+J29+SUM(J40:J50)</f>
        <v>373251.44</v>
      </c>
    </row>
    <row r="52" spans="1:10" x14ac:dyDescent="0.25">
      <c r="B52" s="41" t="s">
        <v>230</v>
      </c>
      <c r="C52" s="1" t="s">
        <v>19</v>
      </c>
      <c r="D52" s="66">
        <v>13700</v>
      </c>
      <c r="E52" s="66">
        <v>14893.13</v>
      </c>
      <c r="F52" s="95">
        <v>15005</v>
      </c>
      <c r="G52" s="95">
        <v>16557.21</v>
      </c>
      <c r="H52" s="95">
        <v>16557.21</v>
      </c>
      <c r="I52" s="95">
        <v>16557.21</v>
      </c>
      <c r="J52" s="95">
        <v>16557.21</v>
      </c>
    </row>
    <row r="53" spans="1:10" x14ac:dyDescent="0.25">
      <c r="B53" s="41" t="s">
        <v>233</v>
      </c>
      <c r="C53" s="1" t="s">
        <v>480</v>
      </c>
      <c r="D53" s="66">
        <v>4500</v>
      </c>
      <c r="E53" s="66">
        <v>5111.8900000000003</v>
      </c>
      <c r="F53" s="95">
        <v>5130</v>
      </c>
      <c r="G53" s="95">
        <v>5130</v>
      </c>
      <c r="H53" s="95">
        <v>5130</v>
      </c>
      <c r="I53" s="95">
        <v>5478.99</v>
      </c>
      <c r="J53" s="95">
        <v>5478.99</v>
      </c>
    </row>
    <row r="54" spans="1:10" x14ac:dyDescent="0.25">
      <c r="B54" s="41" t="s">
        <v>234</v>
      </c>
      <c r="C54" s="1" t="s">
        <v>236</v>
      </c>
      <c r="D54" s="66">
        <v>3000</v>
      </c>
      <c r="E54" s="66">
        <v>4000</v>
      </c>
      <c r="F54" s="95">
        <v>4000</v>
      </c>
      <c r="G54" s="95">
        <v>4000</v>
      </c>
      <c r="H54" s="95">
        <v>4000</v>
      </c>
      <c r="I54" s="95">
        <v>4000</v>
      </c>
      <c r="J54" s="110">
        <v>5500</v>
      </c>
    </row>
    <row r="55" spans="1:10" x14ac:dyDescent="0.25">
      <c r="B55" s="41" t="s">
        <v>235</v>
      </c>
      <c r="C55" s="1" t="s">
        <v>237</v>
      </c>
      <c r="D55" s="66">
        <v>9000</v>
      </c>
      <c r="E55" s="66">
        <v>35873.699999999997</v>
      </c>
      <c r="F55" s="95">
        <v>10700</v>
      </c>
      <c r="G55" s="95">
        <v>10700</v>
      </c>
      <c r="H55" s="95">
        <v>10700</v>
      </c>
      <c r="I55" s="95">
        <v>97450</v>
      </c>
      <c r="J55" s="110">
        <v>127917.1</v>
      </c>
    </row>
    <row r="56" spans="1:10" x14ac:dyDescent="0.25">
      <c r="B56" s="41" t="s">
        <v>238</v>
      </c>
      <c r="C56" s="1" t="s">
        <v>239</v>
      </c>
      <c r="D56" s="66">
        <v>1070</v>
      </c>
      <c r="E56" s="66">
        <v>1045.4000000000001</v>
      </c>
      <c r="F56" s="95">
        <v>1070</v>
      </c>
      <c r="G56" s="95">
        <v>1042.76</v>
      </c>
      <c r="H56" s="95">
        <v>1042.76</v>
      </c>
      <c r="I56" s="95">
        <v>1042.76</v>
      </c>
      <c r="J56" s="95">
        <v>1042.76</v>
      </c>
    </row>
    <row r="57" spans="1:10" x14ac:dyDescent="0.25">
      <c r="B57" s="41" t="s">
        <v>240</v>
      </c>
      <c r="C57" s="1" t="s">
        <v>241</v>
      </c>
      <c r="D57" s="66">
        <v>889884</v>
      </c>
      <c r="E57" s="66">
        <v>1037604.58</v>
      </c>
      <c r="F57" s="95">
        <v>1013248</v>
      </c>
      <c r="G57" s="95">
        <v>1013248</v>
      </c>
      <c r="H57" s="95">
        <v>1013248</v>
      </c>
      <c r="I57" s="95">
        <v>1186586.55</v>
      </c>
      <c r="J57" s="110">
        <v>1209113.55</v>
      </c>
    </row>
    <row r="58" spans="1:10" x14ac:dyDescent="0.25">
      <c r="B58" s="40" t="s">
        <v>483</v>
      </c>
      <c r="C58" s="1" t="s">
        <v>426</v>
      </c>
      <c r="D58" s="25">
        <v>0</v>
      </c>
      <c r="E58" s="66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</row>
    <row r="59" spans="1:10" x14ac:dyDescent="0.25">
      <c r="B59" s="40" t="s">
        <v>482</v>
      </c>
      <c r="C59" s="1" t="s">
        <v>559</v>
      </c>
      <c r="D59" s="25">
        <v>37030</v>
      </c>
      <c r="E59" s="66">
        <v>54221.26</v>
      </c>
      <c r="F59" s="95">
        <v>50544</v>
      </c>
      <c r="G59" s="95">
        <v>50544</v>
      </c>
      <c r="H59" s="95">
        <v>50544</v>
      </c>
      <c r="I59" s="95">
        <v>59375.42</v>
      </c>
      <c r="J59" s="110">
        <v>58996.25</v>
      </c>
    </row>
    <row r="60" spans="1:10" x14ac:dyDescent="0.25">
      <c r="B60" s="38" t="s">
        <v>482</v>
      </c>
      <c r="C60" s="1" t="s">
        <v>560</v>
      </c>
      <c r="D60" s="25">
        <v>60632.5</v>
      </c>
      <c r="E60" s="66">
        <v>82322.210000000006</v>
      </c>
      <c r="F60" s="95">
        <v>68680</v>
      </c>
      <c r="G60" s="95">
        <v>68680</v>
      </c>
      <c r="H60" s="95">
        <v>68680</v>
      </c>
      <c r="I60" s="95">
        <v>73504.710000000006</v>
      </c>
      <c r="J60" s="110">
        <v>66973.710000000006</v>
      </c>
    </row>
    <row r="61" spans="1:10" x14ac:dyDescent="0.25">
      <c r="B61" s="38" t="s">
        <v>607</v>
      </c>
      <c r="C61" s="1" t="s">
        <v>608</v>
      </c>
      <c r="D61" s="25">
        <v>0</v>
      </c>
      <c r="E61" s="66">
        <v>0</v>
      </c>
      <c r="F61" s="95">
        <v>0</v>
      </c>
      <c r="G61" s="95">
        <v>0</v>
      </c>
      <c r="H61" s="95">
        <v>0</v>
      </c>
      <c r="I61" s="95">
        <v>20000</v>
      </c>
      <c r="J61" s="95">
        <v>20000</v>
      </c>
    </row>
    <row r="62" spans="1:10" x14ac:dyDescent="0.25">
      <c r="B62" s="41" t="s">
        <v>435</v>
      </c>
      <c r="C62" s="1" t="s">
        <v>436</v>
      </c>
      <c r="D62" s="66">
        <v>0</v>
      </c>
      <c r="E62" s="66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</row>
    <row r="63" spans="1:10" x14ac:dyDescent="0.25">
      <c r="B63" s="41" t="s">
        <v>232</v>
      </c>
      <c r="C63" s="1" t="s">
        <v>231</v>
      </c>
      <c r="D63" s="66">
        <v>2500</v>
      </c>
      <c r="E63" s="66">
        <v>2500</v>
      </c>
      <c r="F63" s="95">
        <v>2500</v>
      </c>
      <c r="G63" s="95">
        <v>2500</v>
      </c>
      <c r="H63" s="95">
        <v>2500</v>
      </c>
      <c r="I63" s="95">
        <v>7651.28</v>
      </c>
      <c r="J63" s="95">
        <v>7651.28</v>
      </c>
    </row>
    <row r="64" spans="1:10" x14ac:dyDescent="0.25">
      <c r="B64" s="41"/>
      <c r="C64" s="1" t="s">
        <v>459</v>
      </c>
      <c r="D64" s="66">
        <v>0</v>
      </c>
      <c r="E64" s="66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</row>
    <row r="65" spans="1:10" x14ac:dyDescent="0.25">
      <c r="B65" s="41" t="s">
        <v>245</v>
      </c>
      <c r="C65" s="2" t="s">
        <v>45</v>
      </c>
      <c r="D65" s="66">
        <v>0</v>
      </c>
      <c r="E65" s="66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</row>
    <row r="66" spans="1:10" x14ac:dyDescent="0.25">
      <c r="B66" s="41">
        <v>311</v>
      </c>
      <c r="C66" s="1" t="s">
        <v>453</v>
      </c>
      <c r="D66" s="79">
        <v>0</v>
      </c>
      <c r="E66" s="66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</row>
    <row r="67" spans="1:10" x14ac:dyDescent="0.25">
      <c r="B67" s="41" t="s">
        <v>242</v>
      </c>
      <c r="C67" s="1" t="s">
        <v>424</v>
      </c>
      <c r="D67" s="66">
        <v>3000</v>
      </c>
      <c r="E67" s="66">
        <v>3000</v>
      </c>
      <c r="F67" s="95">
        <v>3000</v>
      </c>
      <c r="G67" s="95">
        <v>3000</v>
      </c>
      <c r="H67" s="95">
        <v>5000</v>
      </c>
      <c r="I67" s="95">
        <v>5000</v>
      </c>
      <c r="J67" s="95">
        <v>5000</v>
      </c>
    </row>
    <row r="68" spans="1:10" x14ac:dyDescent="0.25">
      <c r="B68" s="41" t="s">
        <v>229</v>
      </c>
      <c r="C68" s="2" t="s">
        <v>413</v>
      </c>
      <c r="D68" s="66">
        <v>10000</v>
      </c>
      <c r="E68" s="66">
        <v>10000</v>
      </c>
      <c r="F68" s="95">
        <v>10000</v>
      </c>
      <c r="G68" s="95">
        <v>10000</v>
      </c>
      <c r="H68" s="95">
        <v>10000</v>
      </c>
      <c r="I68" s="95">
        <v>10000</v>
      </c>
      <c r="J68" s="110">
        <v>1500</v>
      </c>
    </row>
    <row r="69" spans="1:10" x14ac:dyDescent="0.25">
      <c r="B69" s="41"/>
      <c r="C69" s="2" t="s">
        <v>596</v>
      </c>
      <c r="D69" s="66">
        <v>0</v>
      </c>
      <c r="E69" s="66">
        <v>0</v>
      </c>
      <c r="F69" s="95">
        <v>0</v>
      </c>
      <c r="G69" s="95">
        <v>0</v>
      </c>
      <c r="H69" s="120">
        <v>47790.29</v>
      </c>
      <c r="I69" s="120">
        <v>47790.29</v>
      </c>
      <c r="J69" s="120">
        <v>47790.29</v>
      </c>
    </row>
    <row r="70" spans="1:10" x14ac:dyDescent="0.25">
      <c r="B70" s="41"/>
      <c r="C70" s="2" t="s">
        <v>597</v>
      </c>
      <c r="D70" s="66">
        <v>0</v>
      </c>
      <c r="E70" s="66">
        <v>0</v>
      </c>
      <c r="F70" s="95">
        <v>0</v>
      </c>
      <c r="G70" s="95">
        <v>0</v>
      </c>
      <c r="H70" s="120">
        <v>146134.18</v>
      </c>
      <c r="I70" s="120">
        <v>146134.18</v>
      </c>
      <c r="J70" s="120">
        <v>146134.18</v>
      </c>
    </row>
    <row r="71" spans="1:10" x14ac:dyDescent="0.25">
      <c r="B71" s="41" t="s">
        <v>503</v>
      </c>
      <c r="C71" s="2" t="s">
        <v>502</v>
      </c>
      <c r="D71" s="66">
        <v>0</v>
      </c>
      <c r="E71" s="66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</row>
    <row r="72" spans="1:10" x14ac:dyDescent="0.25">
      <c r="B72" s="41" t="s">
        <v>243</v>
      </c>
      <c r="C72" s="1" t="s">
        <v>244</v>
      </c>
      <c r="D72" s="66">
        <v>26650</v>
      </c>
      <c r="E72" s="66">
        <v>26650</v>
      </c>
      <c r="F72" s="95">
        <v>26650</v>
      </c>
      <c r="G72" s="95">
        <v>26650</v>
      </c>
      <c r="H72" s="95">
        <v>26650</v>
      </c>
      <c r="I72" s="95">
        <v>26650</v>
      </c>
      <c r="J72" s="110">
        <v>50344</v>
      </c>
    </row>
    <row r="73" spans="1:10" x14ac:dyDescent="0.25">
      <c r="B73" s="41"/>
      <c r="C73" s="1" t="s">
        <v>455</v>
      </c>
      <c r="D73" s="66">
        <v>0</v>
      </c>
      <c r="E73" s="66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</row>
    <row r="74" spans="1:10" x14ac:dyDescent="0.25">
      <c r="B74" s="41" t="s">
        <v>460</v>
      </c>
      <c r="C74" s="1" t="s">
        <v>461</v>
      </c>
      <c r="D74" s="66">
        <v>0</v>
      </c>
      <c r="E74" s="66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</row>
    <row r="75" spans="1:10" x14ac:dyDescent="0.25">
      <c r="B75" s="41" t="s">
        <v>481</v>
      </c>
      <c r="C75" s="1" t="s">
        <v>468</v>
      </c>
      <c r="D75" s="66">
        <v>0</v>
      </c>
      <c r="E75" s="66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</row>
    <row r="76" spans="1:10" x14ac:dyDescent="0.25">
      <c r="B76" s="41"/>
      <c r="C76" s="1" t="s">
        <v>513</v>
      </c>
      <c r="D76" s="66">
        <v>0</v>
      </c>
      <c r="E76" s="66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</row>
    <row r="77" spans="1:10" x14ac:dyDescent="0.25">
      <c r="B77" s="41"/>
      <c r="C77" s="1" t="s">
        <v>423</v>
      </c>
      <c r="D77" s="66">
        <v>15000</v>
      </c>
      <c r="E77" s="66">
        <v>25836.95</v>
      </c>
      <c r="F77" s="95">
        <v>15000</v>
      </c>
      <c r="G77" s="95">
        <v>15000</v>
      </c>
      <c r="H77" s="95">
        <v>15000</v>
      </c>
      <c r="I77" s="95">
        <v>7986.14</v>
      </c>
      <c r="J77" s="95">
        <v>7986.14</v>
      </c>
    </row>
    <row r="78" spans="1:10" x14ac:dyDescent="0.25">
      <c r="B78" s="41"/>
      <c r="C78" s="1" t="s">
        <v>538</v>
      </c>
      <c r="D78" s="66">
        <v>0</v>
      </c>
      <c r="E78" s="66">
        <v>18619.32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</row>
    <row r="79" spans="1:10" x14ac:dyDescent="0.25">
      <c r="B79" s="41"/>
      <c r="C79" s="1" t="s">
        <v>539</v>
      </c>
      <c r="D79" s="66">
        <v>0</v>
      </c>
      <c r="E79" s="66">
        <v>2953.06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</row>
    <row r="80" spans="1:10" x14ac:dyDescent="0.25">
      <c r="A80" s="7"/>
      <c r="B80" s="43">
        <v>300</v>
      </c>
      <c r="C80" s="3" t="s">
        <v>20</v>
      </c>
      <c r="D80" s="101">
        <f t="shared" ref="D80:I80" si="4">SUM(D52:D79)</f>
        <v>1075966.5</v>
      </c>
      <c r="E80" s="101">
        <f t="shared" si="4"/>
        <v>1324631.5</v>
      </c>
      <c r="F80" s="101">
        <f t="shared" si="4"/>
        <v>1225527</v>
      </c>
      <c r="G80" s="101">
        <f t="shared" si="4"/>
        <v>1227051.97</v>
      </c>
      <c r="H80" s="101">
        <f t="shared" si="4"/>
        <v>1422976.44</v>
      </c>
      <c r="I80" s="101">
        <f t="shared" si="4"/>
        <v>1715207.5299999998</v>
      </c>
      <c r="J80" s="101">
        <f t="shared" ref="J80" si="5">SUM(J52:J79)</f>
        <v>1777985.46</v>
      </c>
    </row>
    <row r="81" spans="1:10" x14ac:dyDescent="0.25">
      <c r="A81" s="5"/>
      <c r="B81" s="143" t="s">
        <v>22</v>
      </c>
      <c r="C81" s="143"/>
      <c r="D81" s="103">
        <f t="shared" ref="D81:J81" si="6">D12+D51+D80</f>
        <v>3160388.58</v>
      </c>
      <c r="E81" s="103">
        <f t="shared" si="6"/>
        <v>3565098.32</v>
      </c>
      <c r="F81" s="103">
        <f t="shared" si="6"/>
        <v>3558883.6</v>
      </c>
      <c r="G81" s="103">
        <f t="shared" si="6"/>
        <v>3597699.5700000003</v>
      </c>
      <c r="H81" s="103">
        <f t="shared" si="6"/>
        <v>3793624.04</v>
      </c>
      <c r="I81" s="103">
        <f t="shared" si="6"/>
        <v>4157272.32</v>
      </c>
      <c r="J81" s="103">
        <f t="shared" si="6"/>
        <v>4219527.9000000004</v>
      </c>
    </row>
    <row r="82" spans="1:10" x14ac:dyDescent="0.25">
      <c r="B82" s="38" t="s">
        <v>437</v>
      </c>
      <c r="C82" s="38" t="s">
        <v>438</v>
      </c>
      <c r="D82" s="25">
        <v>0</v>
      </c>
      <c r="E82" s="87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</row>
    <row r="83" spans="1:10" x14ac:dyDescent="0.25">
      <c r="B83" s="38" t="s">
        <v>439</v>
      </c>
      <c r="C83" s="38" t="s">
        <v>523</v>
      </c>
      <c r="D83" s="25">
        <v>0</v>
      </c>
      <c r="E83" s="2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</row>
    <row r="84" spans="1:10" x14ac:dyDescent="0.25">
      <c r="B84" s="38" t="s">
        <v>440</v>
      </c>
      <c r="C84" s="38" t="s">
        <v>441</v>
      </c>
      <c r="D84" s="25">
        <v>0</v>
      </c>
      <c r="E84" s="2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</row>
    <row r="85" spans="1:10" x14ac:dyDescent="0.25">
      <c r="B85" s="38" t="s">
        <v>442</v>
      </c>
      <c r="C85" s="38" t="s">
        <v>443</v>
      </c>
      <c r="D85" s="25">
        <v>0</v>
      </c>
      <c r="E85" s="2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</row>
    <row r="86" spans="1:10" x14ac:dyDescent="0.25">
      <c r="B86" s="38" t="s">
        <v>484</v>
      </c>
      <c r="C86" s="38" t="s">
        <v>485</v>
      </c>
      <c r="D86" s="25">
        <v>0</v>
      </c>
      <c r="E86" s="87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</row>
    <row r="87" spans="1:10" x14ac:dyDescent="0.25">
      <c r="B87" s="38" t="s">
        <v>456</v>
      </c>
      <c r="C87" s="38" t="s">
        <v>457</v>
      </c>
      <c r="D87" s="25">
        <v>0</v>
      </c>
      <c r="E87" s="87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</row>
    <row r="88" spans="1:10" x14ac:dyDescent="0.25">
      <c r="B88" s="38">
        <v>231</v>
      </c>
      <c r="C88" s="38" t="s">
        <v>518</v>
      </c>
      <c r="D88" s="25">
        <v>0</v>
      </c>
      <c r="E88" s="25">
        <v>0</v>
      </c>
      <c r="F88" s="95">
        <v>0</v>
      </c>
      <c r="G88" s="95">
        <v>0</v>
      </c>
      <c r="H88" s="95">
        <v>0</v>
      </c>
      <c r="I88" s="95">
        <v>50</v>
      </c>
      <c r="J88" s="95">
        <v>50</v>
      </c>
    </row>
    <row r="89" spans="1:10" x14ac:dyDescent="0.25">
      <c r="B89" s="38" t="s">
        <v>444</v>
      </c>
      <c r="C89" s="38" t="s">
        <v>579</v>
      </c>
      <c r="D89" s="25">
        <v>0</v>
      </c>
      <c r="E89" s="87">
        <v>17266.41</v>
      </c>
      <c r="F89" s="95">
        <v>759970</v>
      </c>
      <c r="G89" s="95">
        <v>759970</v>
      </c>
      <c r="H89" s="95">
        <v>600000</v>
      </c>
      <c r="I89" s="95">
        <v>400447.7</v>
      </c>
      <c r="J89" s="110">
        <v>200000</v>
      </c>
    </row>
    <row r="90" spans="1:10" x14ac:dyDescent="0.25">
      <c r="B90" s="38" t="s">
        <v>246</v>
      </c>
      <c r="C90" s="2" t="s">
        <v>21</v>
      </c>
      <c r="D90" s="25">
        <v>0</v>
      </c>
      <c r="E90" s="2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</row>
    <row r="91" spans="1:10" x14ac:dyDescent="0.25">
      <c r="A91" s="2"/>
      <c r="B91" s="38" t="s">
        <v>614</v>
      </c>
      <c r="C91" s="38" t="s">
        <v>526</v>
      </c>
      <c r="D91" s="25">
        <v>0</v>
      </c>
      <c r="E91" s="25">
        <v>482958.66</v>
      </c>
      <c r="F91" s="93">
        <v>0</v>
      </c>
      <c r="G91" s="93">
        <v>0</v>
      </c>
      <c r="H91" s="93">
        <v>0</v>
      </c>
      <c r="I91" s="92">
        <v>269996.68</v>
      </c>
      <c r="J91" s="92">
        <v>269996.68</v>
      </c>
    </row>
    <row r="92" spans="1:10" x14ac:dyDescent="0.25">
      <c r="A92" s="2"/>
      <c r="B92" s="38" t="s">
        <v>535</v>
      </c>
      <c r="C92" s="38" t="s">
        <v>529</v>
      </c>
      <c r="D92" s="25">
        <v>0</v>
      </c>
      <c r="E92" s="25">
        <v>455832.87</v>
      </c>
      <c r="F92" s="93">
        <v>0</v>
      </c>
      <c r="G92" s="93">
        <v>0</v>
      </c>
      <c r="H92" s="93">
        <v>0</v>
      </c>
      <c r="I92" s="93">
        <v>0</v>
      </c>
      <c r="J92" s="93">
        <v>0</v>
      </c>
    </row>
    <row r="93" spans="1:10" x14ac:dyDescent="0.25">
      <c r="A93" s="2"/>
      <c r="B93" s="38" t="s">
        <v>536</v>
      </c>
      <c r="C93" s="38" t="s">
        <v>528</v>
      </c>
      <c r="D93" s="25">
        <v>0</v>
      </c>
      <c r="E93" s="25">
        <v>842701.72</v>
      </c>
      <c r="F93" s="93">
        <v>0</v>
      </c>
      <c r="G93" s="93">
        <v>0</v>
      </c>
      <c r="H93" s="93">
        <v>0</v>
      </c>
      <c r="I93" s="92">
        <v>27538.36</v>
      </c>
      <c r="J93" s="92">
        <v>27538.36</v>
      </c>
    </row>
    <row r="94" spans="1:10" x14ac:dyDescent="0.25">
      <c r="A94" s="2"/>
      <c r="B94" s="38" t="s">
        <v>535</v>
      </c>
      <c r="C94" s="38" t="s">
        <v>534</v>
      </c>
      <c r="D94" s="25">
        <v>0</v>
      </c>
      <c r="E94" s="25">
        <v>9700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</row>
    <row r="95" spans="1:10" ht="64.5" x14ac:dyDescent="0.25">
      <c r="A95" s="2"/>
      <c r="B95" s="38"/>
      <c r="C95" s="99" t="s">
        <v>591</v>
      </c>
      <c r="D95" s="79">
        <v>0</v>
      </c>
      <c r="E95" s="79">
        <v>0</v>
      </c>
      <c r="F95" s="116">
        <v>0</v>
      </c>
      <c r="G95" s="116">
        <v>46016.56</v>
      </c>
      <c r="H95" s="116">
        <v>46016.56</v>
      </c>
      <c r="I95" s="128">
        <v>46016.56</v>
      </c>
      <c r="J95" s="133">
        <v>0</v>
      </c>
    </row>
    <row r="96" spans="1:10" x14ac:dyDescent="0.25">
      <c r="A96" s="2"/>
      <c r="B96" s="38">
        <v>322001</v>
      </c>
      <c r="C96" s="38" t="s">
        <v>668</v>
      </c>
      <c r="D96" s="25">
        <v>0</v>
      </c>
      <c r="E96" s="25">
        <v>0</v>
      </c>
      <c r="F96" s="93">
        <v>0</v>
      </c>
      <c r="G96" s="93">
        <v>0</v>
      </c>
      <c r="H96" s="93">
        <v>0</v>
      </c>
      <c r="I96" s="92">
        <v>47000</v>
      </c>
      <c r="J96" s="92">
        <v>47000</v>
      </c>
    </row>
    <row r="97" spans="1:10" x14ac:dyDescent="0.25">
      <c r="A97" s="5"/>
      <c r="B97" s="143" t="s">
        <v>68</v>
      </c>
      <c r="C97" s="143"/>
      <c r="D97" s="103">
        <f>SUM(D82:D90)</f>
        <v>0</v>
      </c>
      <c r="E97" s="103">
        <f>SUM(E82:E95)</f>
        <v>1808459.66</v>
      </c>
      <c r="F97" s="103">
        <f>SUM(F82:F95)</f>
        <v>759970</v>
      </c>
      <c r="G97" s="103">
        <f>SUM(G82:G95)</f>
        <v>805986.56</v>
      </c>
      <c r="H97" s="103">
        <f>SUM(H82:H95)</f>
        <v>646016.56000000006</v>
      </c>
      <c r="I97" s="103">
        <f>SUM(I82:I96)</f>
        <v>791049.3</v>
      </c>
      <c r="J97" s="103">
        <f>SUM(J82:J96)</f>
        <v>544585.04</v>
      </c>
    </row>
    <row r="98" spans="1:10" x14ac:dyDescent="0.25">
      <c r="A98" s="2"/>
      <c r="B98" s="38" t="s">
        <v>247</v>
      </c>
      <c r="C98" s="38" t="s">
        <v>248</v>
      </c>
      <c r="D98" s="25">
        <v>30</v>
      </c>
      <c r="E98" s="66">
        <v>30</v>
      </c>
      <c r="F98" s="95">
        <v>30</v>
      </c>
      <c r="G98" s="95">
        <v>30</v>
      </c>
      <c r="H98" s="95">
        <v>30</v>
      </c>
      <c r="I98" s="95">
        <v>30</v>
      </c>
      <c r="J98" s="110">
        <v>0</v>
      </c>
    </row>
    <row r="99" spans="1:10" x14ac:dyDescent="0.25">
      <c r="A99" s="2"/>
      <c r="B99" s="38">
        <v>454001</v>
      </c>
      <c r="C99" s="113" t="s">
        <v>217</v>
      </c>
      <c r="D99" s="25">
        <v>0</v>
      </c>
      <c r="E99" s="25">
        <v>297774.15000000002</v>
      </c>
      <c r="F99" s="93">
        <v>102000</v>
      </c>
      <c r="G99" s="93">
        <v>102000</v>
      </c>
      <c r="H99" s="93">
        <v>132000</v>
      </c>
      <c r="I99" s="93">
        <v>0</v>
      </c>
      <c r="J99" s="93">
        <v>0</v>
      </c>
    </row>
    <row r="100" spans="1:10" x14ac:dyDescent="0.25">
      <c r="A100" s="2"/>
      <c r="B100" s="38">
        <v>453</v>
      </c>
      <c r="C100" s="38" t="s">
        <v>615</v>
      </c>
      <c r="D100" s="25">
        <v>0</v>
      </c>
      <c r="E100" s="25">
        <v>0</v>
      </c>
      <c r="F100" s="93">
        <v>0</v>
      </c>
      <c r="G100" s="93">
        <v>0</v>
      </c>
      <c r="H100" s="93">
        <v>0</v>
      </c>
      <c r="I100" s="93">
        <v>47954.2</v>
      </c>
      <c r="J100" s="93">
        <v>47954.2</v>
      </c>
    </row>
    <row r="101" spans="1:10" ht="26.25" x14ac:dyDescent="0.25">
      <c r="A101" s="2"/>
      <c r="B101" s="38">
        <v>453</v>
      </c>
      <c r="C101" s="99" t="s">
        <v>527</v>
      </c>
      <c r="D101" s="25">
        <v>0</v>
      </c>
      <c r="E101" s="25">
        <v>240710.47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</row>
    <row r="102" spans="1:10" x14ac:dyDescent="0.25">
      <c r="A102" s="2"/>
      <c r="B102" s="38">
        <v>453</v>
      </c>
      <c r="C102" s="99" t="s">
        <v>540</v>
      </c>
      <c r="D102" s="25">
        <v>0</v>
      </c>
      <c r="E102" s="25">
        <v>11052.36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</row>
    <row r="103" spans="1:10" x14ac:dyDescent="0.25">
      <c r="A103" s="2"/>
      <c r="B103" s="38" t="s">
        <v>616</v>
      </c>
      <c r="C103" s="111" t="s">
        <v>575</v>
      </c>
      <c r="D103" s="25">
        <v>0</v>
      </c>
      <c r="E103" s="25">
        <v>0</v>
      </c>
      <c r="F103" s="93">
        <v>287978.59000000003</v>
      </c>
      <c r="G103" s="93">
        <v>287978.59000000003</v>
      </c>
      <c r="H103" s="93">
        <v>287978.59000000003</v>
      </c>
      <c r="I103" s="93">
        <v>299885.81</v>
      </c>
      <c r="J103" s="134">
        <v>299290.03000000003</v>
      </c>
    </row>
    <row r="104" spans="1:10" x14ac:dyDescent="0.25">
      <c r="B104" s="40">
        <v>514002</v>
      </c>
      <c r="C104" s="13" t="s">
        <v>69</v>
      </c>
      <c r="D104" s="25">
        <v>0</v>
      </c>
      <c r="E104" s="66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1:10" x14ac:dyDescent="0.25">
      <c r="A105" s="5"/>
      <c r="B105" s="143" t="s">
        <v>70</v>
      </c>
      <c r="C105" s="143"/>
      <c r="D105" s="103">
        <f t="shared" ref="D105:G105" si="7">SUM(D98:D104)</f>
        <v>30</v>
      </c>
      <c r="E105" s="103">
        <f t="shared" si="7"/>
        <v>549566.98</v>
      </c>
      <c r="F105" s="103">
        <f t="shared" si="7"/>
        <v>390008.59</v>
      </c>
      <c r="G105" s="103">
        <f t="shared" si="7"/>
        <v>390008.59</v>
      </c>
      <c r="H105" s="103">
        <f t="shared" ref="H105" si="8">SUM(H98:H104)</f>
        <v>420008.59</v>
      </c>
      <c r="I105" s="103">
        <f>SUM(I98:I104)</f>
        <v>347870.01</v>
      </c>
      <c r="J105" s="103">
        <f>SUM(J98:J104)</f>
        <v>347244.23000000004</v>
      </c>
    </row>
    <row r="106" spans="1:10" ht="19.5" x14ac:dyDescent="0.25">
      <c r="A106" s="144" t="s">
        <v>27</v>
      </c>
      <c r="B106" s="144"/>
      <c r="C106" s="144"/>
      <c r="D106" s="30"/>
      <c r="E106" s="25"/>
      <c r="F106" s="66"/>
      <c r="G106" s="66"/>
      <c r="H106" s="66"/>
      <c r="I106" s="66"/>
      <c r="J106" s="66"/>
    </row>
    <row r="107" spans="1:10" x14ac:dyDescent="0.25">
      <c r="A107" s="11"/>
      <c r="B107" s="40">
        <v>633016</v>
      </c>
      <c r="C107" s="11" t="s">
        <v>23</v>
      </c>
      <c r="D107" s="95">
        <v>3000</v>
      </c>
      <c r="E107" s="66">
        <v>3000</v>
      </c>
      <c r="F107" s="95">
        <v>3000</v>
      </c>
      <c r="G107" s="95">
        <v>3000</v>
      </c>
      <c r="H107" s="95">
        <v>3000</v>
      </c>
      <c r="I107" s="95">
        <v>3000</v>
      </c>
      <c r="J107" s="95">
        <v>3000</v>
      </c>
    </row>
    <row r="108" spans="1:10" x14ac:dyDescent="0.25">
      <c r="A108" s="11"/>
      <c r="B108" s="40">
        <v>642002</v>
      </c>
      <c r="C108" s="11" t="s">
        <v>425</v>
      </c>
      <c r="D108" s="95">
        <v>23500</v>
      </c>
      <c r="E108" s="66">
        <v>35800</v>
      </c>
      <c r="F108" s="95">
        <v>46750</v>
      </c>
      <c r="G108" s="95">
        <v>46750</v>
      </c>
      <c r="H108" s="95">
        <v>46750</v>
      </c>
      <c r="I108" s="95">
        <v>46750</v>
      </c>
      <c r="J108" s="95">
        <v>46750</v>
      </c>
    </row>
    <row r="109" spans="1:10" x14ac:dyDescent="0.25">
      <c r="A109" s="11"/>
      <c r="B109" s="51">
        <v>642200</v>
      </c>
      <c r="C109" s="11" t="s">
        <v>83</v>
      </c>
      <c r="D109" s="95">
        <v>2500</v>
      </c>
      <c r="E109" s="66">
        <v>2500</v>
      </c>
      <c r="F109" s="95">
        <v>2500</v>
      </c>
      <c r="G109" s="95">
        <v>2500</v>
      </c>
      <c r="H109" s="95">
        <v>2500</v>
      </c>
      <c r="I109" s="95">
        <v>2500</v>
      </c>
      <c r="J109" s="95">
        <v>2500</v>
      </c>
    </row>
    <row r="110" spans="1:10" x14ac:dyDescent="0.25">
      <c r="A110" s="20" t="s">
        <v>24</v>
      </c>
      <c r="B110" s="46"/>
      <c r="C110" s="20"/>
      <c r="D110" s="84">
        <f t="shared" ref="D110" si="9">SUM(D107:D109)</f>
        <v>29000</v>
      </c>
      <c r="E110" s="84">
        <f t="shared" ref="E110:G110" si="10">SUM(E107:E109)</f>
        <v>41300</v>
      </c>
      <c r="F110" s="84">
        <f t="shared" si="10"/>
        <v>52250</v>
      </c>
      <c r="G110" s="84">
        <f t="shared" si="10"/>
        <v>52250</v>
      </c>
      <c r="H110" s="84">
        <f t="shared" ref="H110:I110" si="11">SUM(H107:H109)</f>
        <v>52250</v>
      </c>
      <c r="I110" s="84">
        <f t="shared" si="11"/>
        <v>52250</v>
      </c>
      <c r="J110" s="84">
        <f t="shared" ref="J110" si="12">SUM(J107:J109)</f>
        <v>52250</v>
      </c>
    </row>
    <row r="111" spans="1:10" x14ac:dyDescent="0.25">
      <c r="A111" s="10"/>
      <c r="B111" s="47"/>
      <c r="C111" s="53" t="s">
        <v>258</v>
      </c>
      <c r="D111" s="25">
        <f t="shared" ref="D111:G111" si="13">D112+D120</f>
        <v>492205</v>
      </c>
      <c r="E111" s="25">
        <f t="shared" si="13"/>
        <v>492205</v>
      </c>
      <c r="F111" s="25">
        <f t="shared" si="13"/>
        <v>563524</v>
      </c>
      <c r="G111" s="25">
        <f t="shared" si="13"/>
        <v>563524</v>
      </c>
      <c r="H111" s="25">
        <f t="shared" ref="H111:I111" si="14">H112+H120</f>
        <v>556714</v>
      </c>
      <c r="I111" s="25">
        <f t="shared" si="14"/>
        <v>556714</v>
      </c>
      <c r="J111" s="25">
        <f t="shared" ref="J111" si="15">J112+J120</f>
        <v>556714</v>
      </c>
    </row>
    <row r="112" spans="1:10" x14ac:dyDescent="0.25">
      <c r="A112" s="24"/>
      <c r="B112" s="27">
        <v>610</v>
      </c>
      <c r="C112" s="52" t="s">
        <v>182</v>
      </c>
      <c r="D112" s="25">
        <f t="shared" ref="D112:G112" si="16">SUM(D113:D119)</f>
        <v>359470</v>
      </c>
      <c r="E112" s="25">
        <f t="shared" si="16"/>
        <v>359470</v>
      </c>
      <c r="F112" s="92">
        <f t="shared" si="16"/>
        <v>412700</v>
      </c>
      <c r="G112" s="92">
        <f t="shared" si="16"/>
        <v>412700</v>
      </c>
      <c r="H112" s="92">
        <f t="shared" ref="H112:I112" si="17">SUM(H113:H119)</f>
        <v>407700</v>
      </c>
      <c r="I112" s="92">
        <f t="shared" si="17"/>
        <v>407700</v>
      </c>
      <c r="J112" s="92">
        <f t="shared" ref="J112" si="18">SUM(J113:J119)</f>
        <v>407700</v>
      </c>
    </row>
    <row r="113" spans="1:10" x14ac:dyDescent="0.25">
      <c r="A113" s="24"/>
      <c r="B113" s="48">
        <v>611</v>
      </c>
      <c r="C113" s="36" t="s">
        <v>571</v>
      </c>
      <c r="D113" s="97">
        <v>237000</v>
      </c>
      <c r="E113" s="97">
        <v>236398</v>
      </c>
      <c r="F113" s="97">
        <v>287000</v>
      </c>
      <c r="G113" s="97">
        <v>287000</v>
      </c>
      <c r="H113" s="97">
        <f>287000-5000</f>
        <v>282000</v>
      </c>
      <c r="I113" s="97">
        <f>287000-5000</f>
        <v>282000</v>
      </c>
      <c r="J113" s="97">
        <f>287000-5000</f>
        <v>282000</v>
      </c>
    </row>
    <row r="114" spans="1:10" x14ac:dyDescent="0.25">
      <c r="A114" s="24"/>
      <c r="B114" s="48">
        <v>611</v>
      </c>
      <c r="C114" s="36" t="s">
        <v>25</v>
      </c>
      <c r="D114" s="97">
        <v>38200</v>
      </c>
      <c r="E114" s="97">
        <v>38200</v>
      </c>
      <c r="F114" s="97">
        <v>45000</v>
      </c>
      <c r="G114" s="97">
        <v>45000</v>
      </c>
      <c r="H114" s="97">
        <v>45000</v>
      </c>
      <c r="I114" s="97">
        <v>45000</v>
      </c>
      <c r="J114" s="97">
        <v>45000</v>
      </c>
    </row>
    <row r="115" spans="1:10" x14ac:dyDescent="0.25">
      <c r="A115" s="24"/>
      <c r="B115" s="48">
        <v>611</v>
      </c>
      <c r="C115" s="36" t="s">
        <v>26</v>
      </c>
      <c r="D115" s="97">
        <v>4850</v>
      </c>
      <c r="E115" s="97">
        <v>4850</v>
      </c>
      <c r="F115" s="97">
        <v>5700</v>
      </c>
      <c r="G115" s="97">
        <v>5700</v>
      </c>
      <c r="H115" s="97">
        <v>5700</v>
      </c>
      <c r="I115" s="97">
        <v>5700</v>
      </c>
      <c r="J115" s="97">
        <v>5700</v>
      </c>
    </row>
    <row r="116" spans="1:10" x14ac:dyDescent="0.25">
      <c r="A116" s="24"/>
      <c r="B116" s="48"/>
      <c r="C116" s="36" t="s">
        <v>71</v>
      </c>
      <c r="D116" s="97">
        <v>1420</v>
      </c>
      <c r="E116" s="97">
        <v>1420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</row>
    <row r="117" spans="1:10" x14ac:dyDescent="0.25">
      <c r="A117" s="24"/>
      <c r="B117" s="48">
        <v>612001</v>
      </c>
      <c r="C117" s="36" t="s">
        <v>360</v>
      </c>
      <c r="D117" s="97">
        <v>63000</v>
      </c>
      <c r="E117" s="97">
        <v>63000</v>
      </c>
      <c r="F117" s="97">
        <v>65000</v>
      </c>
      <c r="G117" s="97">
        <v>65000</v>
      </c>
      <c r="H117" s="97">
        <v>65000</v>
      </c>
      <c r="I117" s="97">
        <v>65000</v>
      </c>
      <c r="J117" s="97">
        <v>65000</v>
      </c>
    </row>
    <row r="118" spans="1:10" x14ac:dyDescent="0.25">
      <c r="A118" s="24"/>
      <c r="B118" s="48">
        <v>614</v>
      </c>
      <c r="C118" s="36" t="s">
        <v>181</v>
      </c>
      <c r="D118" s="97">
        <v>15000</v>
      </c>
      <c r="E118" s="97">
        <v>15000</v>
      </c>
      <c r="F118" s="97">
        <v>10000</v>
      </c>
      <c r="G118" s="97">
        <v>10000</v>
      </c>
      <c r="H118" s="97">
        <v>10000</v>
      </c>
      <c r="I118" s="97">
        <v>10000</v>
      </c>
      <c r="J118" s="97">
        <v>10000</v>
      </c>
    </row>
    <row r="119" spans="1:10" x14ac:dyDescent="0.25">
      <c r="A119" s="24"/>
      <c r="B119" s="48">
        <v>616</v>
      </c>
      <c r="C119" s="36" t="s">
        <v>445</v>
      </c>
      <c r="D119" s="97">
        <v>0</v>
      </c>
      <c r="E119" s="97">
        <v>602</v>
      </c>
      <c r="F119" s="97">
        <v>0</v>
      </c>
      <c r="G119" s="97">
        <v>0</v>
      </c>
      <c r="H119" s="97">
        <v>0</v>
      </c>
      <c r="I119" s="97">
        <v>0</v>
      </c>
      <c r="J119" s="97">
        <v>0</v>
      </c>
    </row>
    <row r="120" spans="1:10" x14ac:dyDescent="0.25">
      <c r="A120" s="24"/>
      <c r="B120" s="27">
        <v>620</v>
      </c>
      <c r="C120" s="52" t="s">
        <v>183</v>
      </c>
      <c r="D120" s="64">
        <f t="shared" ref="D120" si="19">SUM(D121:D128)</f>
        <v>132735</v>
      </c>
      <c r="E120" s="64">
        <f t="shared" ref="E120" si="20">SUM(E121:E128)</f>
        <v>132735</v>
      </c>
      <c r="F120" s="129">
        <f>SUM(F121:F128)</f>
        <v>150824</v>
      </c>
      <c r="G120" s="129">
        <f>SUM(G121:G128)</f>
        <v>150824</v>
      </c>
      <c r="H120" s="129">
        <f>SUM(H121:H128)</f>
        <v>149014</v>
      </c>
      <c r="I120" s="129">
        <f>SUM(I121:I128)</f>
        <v>149014</v>
      </c>
      <c r="J120" s="129">
        <f>SUM(J121:J128)</f>
        <v>149014</v>
      </c>
    </row>
    <row r="121" spans="1:10" x14ac:dyDescent="0.25">
      <c r="A121" s="24"/>
      <c r="B121" s="48">
        <v>621</v>
      </c>
      <c r="C121" s="36" t="s">
        <v>144</v>
      </c>
      <c r="D121" s="141">
        <v>125635</v>
      </c>
      <c r="E121" s="141">
        <v>125635</v>
      </c>
      <c r="F121" s="141">
        <v>142666</v>
      </c>
      <c r="G121" s="141">
        <v>142666</v>
      </c>
      <c r="H121" s="141">
        <f>142666-1810</f>
        <v>140856</v>
      </c>
      <c r="I121" s="141">
        <f>142666-1810</f>
        <v>140856</v>
      </c>
      <c r="J121" s="141">
        <f>142666-1810</f>
        <v>140856</v>
      </c>
    </row>
    <row r="122" spans="1:10" x14ac:dyDescent="0.25">
      <c r="A122" s="24"/>
      <c r="B122" s="48">
        <v>625001</v>
      </c>
      <c r="C122" s="36" t="s">
        <v>252</v>
      </c>
      <c r="D122" s="141"/>
      <c r="E122" s="141"/>
      <c r="F122" s="141"/>
      <c r="G122" s="141"/>
      <c r="H122" s="141"/>
      <c r="I122" s="141"/>
      <c r="J122" s="141"/>
    </row>
    <row r="123" spans="1:10" x14ac:dyDescent="0.25">
      <c r="A123" s="24"/>
      <c r="B123" s="48">
        <v>625002</v>
      </c>
      <c r="C123" s="36" t="s">
        <v>253</v>
      </c>
      <c r="D123" s="141"/>
      <c r="E123" s="141"/>
      <c r="F123" s="141"/>
      <c r="G123" s="141"/>
      <c r="H123" s="141"/>
      <c r="I123" s="141"/>
      <c r="J123" s="141"/>
    </row>
    <row r="124" spans="1:10" x14ac:dyDescent="0.25">
      <c r="A124" s="24"/>
      <c r="B124" s="48">
        <v>625003</v>
      </c>
      <c r="C124" s="36" t="s">
        <v>254</v>
      </c>
      <c r="D124" s="141"/>
      <c r="E124" s="141"/>
      <c r="F124" s="141"/>
      <c r="G124" s="141"/>
      <c r="H124" s="141"/>
      <c r="I124" s="141"/>
      <c r="J124" s="141"/>
    </row>
    <row r="125" spans="1:10" x14ac:dyDescent="0.25">
      <c r="A125" s="24"/>
      <c r="B125" s="48">
        <v>625004</v>
      </c>
      <c r="C125" s="36" t="s">
        <v>255</v>
      </c>
      <c r="D125" s="141"/>
      <c r="E125" s="141"/>
      <c r="F125" s="141"/>
      <c r="G125" s="141"/>
      <c r="H125" s="141"/>
      <c r="I125" s="141"/>
      <c r="J125" s="141"/>
    </row>
    <row r="126" spans="1:10" x14ac:dyDescent="0.25">
      <c r="A126" s="24"/>
      <c r="B126" s="48">
        <v>625005</v>
      </c>
      <c r="C126" s="36" t="s">
        <v>256</v>
      </c>
      <c r="D126" s="141"/>
      <c r="E126" s="141"/>
      <c r="F126" s="141"/>
      <c r="G126" s="141"/>
      <c r="H126" s="141"/>
      <c r="I126" s="141"/>
      <c r="J126" s="141"/>
    </row>
    <row r="127" spans="1:10" x14ac:dyDescent="0.25">
      <c r="A127" s="24"/>
      <c r="B127" s="48">
        <v>625007</v>
      </c>
      <c r="C127" s="36" t="s">
        <v>257</v>
      </c>
      <c r="D127" s="141"/>
      <c r="E127" s="141"/>
      <c r="F127" s="141"/>
      <c r="G127" s="141"/>
      <c r="H127" s="141"/>
      <c r="I127" s="141"/>
      <c r="J127" s="141"/>
    </row>
    <row r="128" spans="1:10" x14ac:dyDescent="0.25">
      <c r="A128" s="24"/>
      <c r="B128" s="48">
        <v>627</v>
      </c>
      <c r="C128" s="36" t="s">
        <v>28</v>
      </c>
      <c r="D128" s="97">
        <v>7100</v>
      </c>
      <c r="E128" s="65">
        <v>7100</v>
      </c>
      <c r="F128" s="97">
        <v>8158</v>
      </c>
      <c r="G128" s="97">
        <v>8158</v>
      </c>
      <c r="H128" s="97">
        <v>8158</v>
      </c>
      <c r="I128" s="97">
        <v>8158</v>
      </c>
      <c r="J128" s="97">
        <v>8158</v>
      </c>
    </row>
    <row r="129" spans="1:10" x14ac:dyDescent="0.25">
      <c r="A129" s="10"/>
      <c r="B129" s="54">
        <v>631001</v>
      </c>
      <c r="C129" s="54" t="s">
        <v>259</v>
      </c>
      <c r="D129" s="66">
        <v>100</v>
      </c>
      <c r="E129" s="64">
        <v>150</v>
      </c>
      <c r="F129" s="66">
        <v>300</v>
      </c>
      <c r="G129" s="66">
        <v>300</v>
      </c>
      <c r="H129" s="66">
        <v>300</v>
      </c>
      <c r="I129" s="66">
        <v>300</v>
      </c>
      <c r="J129" s="66">
        <v>300</v>
      </c>
    </row>
    <row r="130" spans="1:10" x14ac:dyDescent="0.25">
      <c r="A130" s="10"/>
      <c r="B130" s="54">
        <v>632</v>
      </c>
      <c r="C130" s="55" t="s">
        <v>260</v>
      </c>
      <c r="D130" s="25">
        <v>109610</v>
      </c>
      <c r="E130" s="25">
        <v>109610</v>
      </c>
      <c r="F130" s="25">
        <f>F131+F142+F150+F162+F164</f>
        <v>112812</v>
      </c>
      <c r="G130" s="25">
        <f>G131+G142+G150+G162+G164</f>
        <v>112812</v>
      </c>
      <c r="H130" s="25">
        <f>H131+H142+H150+H162+H164</f>
        <v>96212</v>
      </c>
      <c r="I130" s="25">
        <f>I131+I142+I150+I162+I164</f>
        <v>124552</v>
      </c>
      <c r="J130" s="25">
        <f>J131+J142+J150+J162+J164</f>
        <v>124652</v>
      </c>
    </row>
    <row r="131" spans="1:10" x14ac:dyDescent="0.25">
      <c r="A131" s="2"/>
      <c r="B131" s="27">
        <v>632001</v>
      </c>
      <c r="C131" s="24" t="s">
        <v>84</v>
      </c>
      <c r="D131" s="25">
        <f t="shared" ref="D131:G131" si="21">SUM(D132:D139)</f>
        <v>51300</v>
      </c>
      <c r="E131" s="25">
        <f t="shared" si="21"/>
        <v>51300</v>
      </c>
      <c r="F131" s="92">
        <f t="shared" si="21"/>
        <v>48100</v>
      </c>
      <c r="G131" s="92">
        <f t="shared" si="21"/>
        <v>48100</v>
      </c>
      <c r="H131" s="92">
        <f t="shared" ref="H131" si="22">SUM(H132:H139)</f>
        <v>31500</v>
      </c>
      <c r="I131" s="92">
        <f>SUM(I132:I141)</f>
        <v>33300</v>
      </c>
      <c r="J131" s="92">
        <f>SUM(J132:J141)</f>
        <v>33300</v>
      </c>
    </row>
    <row r="132" spans="1:10" x14ac:dyDescent="0.25">
      <c r="A132" s="21"/>
      <c r="B132" s="48">
        <v>632001</v>
      </c>
      <c r="C132" s="36" t="s">
        <v>96</v>
      </c>
      <c r="D132" s="65">
        <v>37000</v>
      </c>
      <c r="E132" s="65">
        <v>34700</v>
      </c>
      <c r="F132" s="65">
        <v>34700</v>
      </c>
      <c r="G132" s="65">
        <v>34700</v>
      </c>
      <c r="H132" s="65">
        <v>20000</v>
      </c>
      <c r="I132" s="65">
        <v>20000</v>
      </c>
      <c r="J132" s="65">
        <v>20000</v>
      </c>
    </row>
    <row r="133" spans="1:10" x14ac:dyDescent="0.25">
      <c r="A133" s="21"/>
      <c r="B133" s="48" t="s">
        <v>261</v>
      </c>
      <c r="C133" s="36" t="s">
        <v>85</v>
      </c>
      <c r="D133" s="65">
        <v>600</v>
      </c>
      <c r="E133" s="65">
        <v>400</v>
      </c>
      <c r="F133" s="65">
        <v>400</v>
      </c>
      <c r="G133" s="65">
        <v>400</v>
      </c>
      <c r="H133" s="65">
        <v>300</v>
      </c>
      <c r="I133" s="65">
        <v>500</v>
      </c>
      <c r="J133" s="65">
        <v>500</v>
      </c>
    </row>
    <row r="134" spans="1:10" x14ac:dyDescent="0.25">
      <c r="A134" s="21"/>
      <c r="B134" s="48" t="s">
        <v>263</v>
      </c>
      <c r="C134" s="36" t="s">
        <v>86</v>
      </c>
      <c r="D134" s="65">
        <v>1700</v>
      </c>
      <c r="E134" s="65">
        <v>2200</v>
      </c>
      <c r="F134" s="65">
        <v>2000</v>
      </c>
      <c r="G134" s="65">
        <v>2000</v>
      </c>
      <c r="H134" s="65">
        <v>1500</v>
      </c>
      <c r="I134" s="65">
        <v>1500</v>
      </c>
      <c r="J134" s="65">
        <v>1500</v>
      </c>
    </row>
    <row r="135" spans="1:10" x14ac:dyDescent="0.25">
      <c r="A135" s="21"/>
      <c r="B135" s="48" t="s">
        <v>265</v>
      </c>
      <c r="C135" s="36" t="s">
        <v>447</v>
      </c>
      <c r="D135" s="65">
        <v>4400</v>
      </c>
      <c r="E135" s="65">
        <v>5400</v>
      </c>
      <c r="F135" s="65">
        <v>4000</v>
      </c>
      <c r="G135" s="65">
        <v>4000</v>
      </c>
      <c r="H135" s="65">
        <v>3500</v>
      </c>
      <c r="I135" s="65">
        <v>3500</v>
      </c>
      <c r="J135" s="65">
        <v>3500</v>
      </c>
    </row>
    <row r="136" spans="1:10" x14ac:dyDescent="0.25">
      <c r="A136" s="21"/>
      <c r="B136" s="48" t="s">
        <v>266</v>
      </c>
      <c r="C136" s="36" t="s">
        <v>87</v>
      </c>
      <c r="D136" s="65">
        <v>2700</v>
      </c>
      <c r="E136" s="65">
        <v>3000</v>
      </c>
      <c r="F136" s="65">
        <v>2500</v>
      </c>
      <c r="G136" s="65">
        <v>2500</v>
      </c>
      <c r="H136" s="65">
        <v>1700</v>
      </c>
      <c r="I136" s="65">
        <v>2000</v>
      </c>
      <c r="J136" s="65">
        <v>2000</v>
      </c>
    </row>
    <row r="137" spans="1:10" x14ac:dyDescent="0.25">
      <c r="A137" s="21"/>
      <c r="B137" s="48" t="s">
        <v>278</v>
      </c>
      <c r="C137" s="36" t="s">
        <v>88</v>
      </c>
      <c r="D137" s="65">
        <v>2300</v>
      </c>
      <c r="E137" s="65">
        <v>2500</v>
      </c>
      <c r="F137" s="65">
        <v>2000</v>
      </c>
      <c r="G137" s="65">
        <v>2000</v>
      </c>
      <c r="H137" s="65">
        <v>2000</v>
      </c>
      <c r="I137" s="65">
        <v>2000</v>
      </c>
      <c r="J137" s="65">
        <v>2000</v>
      </c>
    </row>
    <row r="138" spans="1:10" x14ac:dyDescent="0.25">
      <c r="A138" s="21"/>
      <c r="B138" s="48" t="s">
        <v>277</v>
      </c>
      <c r="C138" s="36" t="s">
        <v>89</v>
      </c>
      <c r="D138" s="65">
        <v>600</v>
      </c>
      <c r="E138" s="65">
        <v>600</v>
      </c>
      <c r="F138" s="65">
        <v>500</v>
      </c>
      <c r="G138" s="65">
        <v>500</v>
      </c>
      <c r="H138" s="65">
        <v>500</v>
      </c>
      <c r="I138" s="65">
        <v>500</v>
      </c>
      <c r="J138" s="65">
        <v>500</v>
      </c>
    </row>
    <row r="139" spans="1:10" x14ac:dyDescent="0.25">
      <c r="A139" s="21"/>
      <c r="B139" s="48" t="s">
        <v>280</v>
      </c>
      <c r="C139" s="36" t="s">
        <v>90</v>
      </c>
      <c r="D139" s="65">
        <v>2000</v>
      </c>
      <c r="E139" s="65">
        <v>2500</v>
      </c>
      <c r="F139" s="65">
        <v>2000</v>
      </c>
      <c r="G139" s="65">
        <v>2000</v>
      </c>
      <c r="H139" s="65">
        <v>2000</v>
      </c>
      <c r="I139" s="65">
        <v>2000</v>
      </c>
      <c r="J139" s="65">
        <v>2000</v>
      </c>
    </row>
    <row r="140" spans="1:10" x14ac:dyDescent="0.25">
      <c r="A140" s="21"/>
      <c r="B140" s="48" t="s">
        <v>617</v>
      </c>
      <c r="C140" s="36" t="s">
        <v>606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500</v>
      </c>
      <c r="J140" s="65">
        <v>500</v>
      </c>
    </row>
    <row r="141" spans="1:10" x14ac:dyDescent="0.25">
      <c r="A141" s="21"/>
      <c r="B141" s="48" t="s">
        <v>618</v>
      </c>
      <c r="C141" s="36" t="s">
        <v>619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800</v>
      </c>
      <c r="J141" s="65">
        <v>800</v>
      </c>
    </row>
    <row r="142" spans="1:10" x14ac:dyDescent="0.25">
      <c r="A142" s="2"/>
      <c r="B142" s="27">
        <v>632001</v>
      </c>
      <c r="C142" s="27" t="s">
        <v>91</v>
      </c>
      <c r="D142" s="25">
        <f t="shared" ref="D142:G142" si="23">SUM(D143:D149)</f>
        <v>26060</v>
      </c>
      <c r="E142" s="25">
        <f t="shared" si="23"/>
        <v>26060</v>
      </c>
      <c r="F142" s="92">
        <f t="shared" si="23"/>
        <v>26060</v>
      </c>
      <c r="G142" s="92">
        <f t="shared" si="23"/>
        <v>26060</v>
      </c>
      <c r="H142" s="92">
        <f t="shared" ref="H142:I142" si="24">SUM(H143:H149)</f>
        <v>26060</v>
      </c>
      <c r="I142" s="92">
        <f t="shared" si="24"/>
        <v>53500</v>
      </c>
      <c r="J142" s="92">
        <f t="shared" ref="J142" si="25">SUM(J143:J149)</f>
        <v>53500</v>
      </c>
    </row>
    <row r="143" spans="1:10" x14ac:dyDescent="0.25">
      <c r="A143" s="21"/>
      <c r="B143" s="48" t="s">
        <v>262</v>
      </c>
      <c r="C143" s="36" t="s">
        <v>85</v>
      </c>
      <c r="D143" s="65">
        <v>4000</v>
      </c>
      <c r="E143" s="65">
        <v>4000</v>
      </c>
      <c r="F143" s="65">
        <v>4000</v>
      </c>
      <c r="G143" s="65">
        <v>4000</v>
      </c>
      <c r="H143" s="65">
        <v>4000</v>
      </c>
      <c r="I143" s="130">
        <v>9900</v>
      </c>
      <c r="J143" s="130">
        <v>9900</v>
      </c>
    </row>
    <row r="144" spans="1:10" x14ac:dyDescent="0.25">
      <c r="A144" s="21"/>
      <c r="B144" s="48" t="s">
        <v>264</v>
      </c>
      <c r="C144" s="36" t="s">
        <v>86</v>
      </c>
      <c r="D144" s="65">
        <v>1900</v>
      </c>
      <c r="E144" s="65">
        <v>2000</v>
      </c>
      <c r="F144" s="65">
        <v>2000</v>
      </c>
      <c r="G144" s="65">
        <v>2000</v>
      </c>
      <c r="H144" s="65">
        <v>2000</v>
      </c>
      <c r="I144" s="130">
        <v>4000</v>
      </c>
      <c r="J144" s="130">
        <v>4000</v>
      </c>
    </row>
    <row r="145" spans="1:10" x14ac:dyDescent="0.25">
      <c r="A145" s="21"/>
      <c r="B145" s="48" t="s">
        <v>267</v>
      </c>
      <c r="C145" s="36" t="s">
        <v>87</v>
      </c>
      <c r="D145" s="65">
        <v>8000</v>
      </c>
      <c r="E145" s="65">
        <v>8000</v>
      </c>
      <c r="F145" s="65">
        <v>8000</v>
      </c>
      <c r="G145" s="65">
        <v>8000</v>
      </c>
      <c r="H145" s="65">
        <v>8000</v>
      </c>
      <c r="I145" s="130">
        <v>15500</v>
      </c>
      <c r="J145" s="130">
        <v>15500</v>
      </c>
    </row>
    <row r="146" spans="1:10" x14ac:dyDescent="0.25">
      <c r="A146" s="21"/>
      <c r="B146" s="48" t="s">
        <v>268</v>
      </c>
      <c r="C146" s="36" t="s">
        <v>88</v>
      </c>
      <c r="D146" s="65">
        <v>4500</v>
      </c>
      <c r="E146" s="65">
        <v>4500</v>
      </c>
      <c r="F146" s="65">
        <v>4500</v>
      </c>
      <c r="G146" s="65">
        <v>4500</v>
      </c>
      <c r="H146" s="65">
        <v>4500</v>
      </c>
      <c r="I146" s="130">
        <v>10400</v>
      </c>
      <c r="J146" s="130">
        <v>10400</v>
      </c>
    </row>
    <row r="147" spans="1:10" x14ac:dyDescent="0.25">
      <c r="A147" s="21"/>
      <c r="B147" s="48" t="s">
        <v>279</v>
      </c>
      <c r="C147" s="36" t="s">
        <v>89</v>
      </c>
      <c r="D147" s="65">
        <v>2100</v>
      </c>
      <c r="E147" s="65">
        <v>2100</v>
      </c>
      <c r="F147" s="65">
        <v>2100</v>
      </c>
      <c r="G147" s="65">
        <v>2100</v>
      </c>
      <c r="H147" s="65">
        <v>2100</v>
      </c>
      <c r="I147" s="130">
        <v>4200</v>
      </c>
      <c r="J147" s="130">
        <v>4200</v>
      </c>
    </row>
    <row r="148" spans="1:10" x14ac:dyDescent="0.25">
      <c r="A148" s="21"/>
      <c r="B148" s="48" t="s">
        <v>281</v>
      </c>
      <c r="C148" s="36" t="s">
        <v>90</v>
      </c>
      <c r="D148" s="65">
        <v>5500</v>
      </c>
      <c r="E148" s="65">
        <v>5400</v>
      </c>
      <c r="F148" s="65">
        <v>5400</v>
      </c>
      <c r="G148" s="65">
        <v>5400</v>
      </c>
      <c r="H148" s="65">
        <v>5400</v>
      </c>
      <c r="I148" s="130">
        <v>9400</v>
      </c>
      <c r="J148" s="130">
        <v>9400</v>
      </c>
    </row>
    <row r="149" spans="1:10" x14ac:dyDescent="0.25">
      <c r="A149" s="21"/>
      <c r="B149" s="48" t="s">
        <v>269</v>
      </c>
      <c r="C149" s="36" t="s">
        <v>92</v>
      </c>
      <c r="D149" s="65">
        <v>60</v>
      </c>
      <c r="E149" s="65">
        <v>60</v>
      </c>
      <c r="F149" s="65">
        <v>60</v>
      </c>
      <c r="G149" s="65">
        <v>60</v>
      </c>
      <c r="H149" s="65">
        <v>60</v>
      </c>
      <c r="I149" s="130">
        <v>100</v>
      </c>
      <c r="J149" s="130">
        <v>100</v>
      </c>
    </row>
    <row r="150" spans="1:10" x14ac:dyDescent="0.25">
      <c r="A150" s="24"/>
      <c r="B150" s="27">
        <v>632002</v>
      </c>
      <c r="C150" s="27" t="s">
        <v>93</v>
      </c>
      <c r="D150" s="25">
        <f t="shared" ref="D150:G150" si="26">SUM(D151:D161)</f>
        <v>24450</v>
      </c>
      <c r="E150" s="25">
        <f t="shared" si="26"/>
        <v>24450</v>
      </c>
      <c r="F150" s="92">
        <f t="shared" si="26"/>
        <v>29552</v>
      </c>
      <c r="G150" s="92">
        <f t="shared" si="26"/>
        <v>29552</v>
      </c>
      <c r="H150" s="92">
        <f t="shared" ref="H150:I150" si="27">SUM(H151:H161)</f>
        <v>29552</v>
      </c>
      <c r="I150" s="92">
        <f t="shared" si="27"/>
        <v>28652</v>
      </c>
      <c r="J150" s="92">
        <f t="shared" ref="J150" si="28">SUM(J151:J161)</f>
        <v>28652</v>
      </c>
    </row>
    <row r="151" spans="1:10" x14ac:dyDescent="0.25">
      <c r="A151" s="22"/>
      <c r="B151" s="48">
        <v>632002</v>
      </c>
      <c r="C151" s="36" t="s">
        <v>93</v>
      </c>
      <c r="D151" s="77">
        <v>16000</v>
      </c>
      <c r="E151" s="77">
        <v>16000</v>
      </c>
      <c r="F151" s="77">
        <v>21102</v>
      </c>
      <c r="G151" s="77">
        <v>21102</v>
      </c>
      <c r="H151" s="77">
        <v>21102</v>
      </c>
      <c r="I151" s="77">
        <v>21102</v>
      </c>
      <c r="J151" s="77">
        <v>21102</v>
      </c>
    </row>
    <row r="152" spans="1:10" x14ac:dyDescent="0.25">
      <c r="A152" s="21"/>
      <c r="B152" s="48" t="s">
        <v>270</v>
      </c>
      <c r="C152" s="36" t="s">
        <v>85</v>
      </c>
      <c r="D152" s="65">
        <v>500</v>
      </c>
      <c r="E152" s="65">
        <v>500</v>
      </c>
      <c r="F152" s="65">
        <v>500</v>
      </c>
      <c r="G152" s="65">
        <v>500</v>
      </c>
      <c r="H152" s="65">
        <v>500</v>
      </c>
      <c r="I152" s="65">
        <v>500</v>
      </c>
      <c r="J152" s="65">
        <v>500</v>
      </c>
    </row>
    <row r="153" spans="1:10" x14ac:dyDescent="0.25">
      <c r="A153" s="21"/>
      <c r="B153" s="48"/>
      <c r="C153" s="36" t="s">
        <v>501</v>
      </c>
      <c r="D153" s="65">
        <v>400</v>
      </c>
      <c r="E153" s="65">
        <v>400</v>
      </c>
      <c r="F153" s="65">
        <v>400</v>
      </c>
      <c r="G153" s="65">
        <v>400</v>
      </c>
      <c r="H153" s="65">
        <v>400</v>
      </c>
      <c r="I153" s="65">
        <v>400</v>
      </c>
      <c r="J153" s="65">
        <v>400</v>
      </c>
    </row>
    <row r="154" spans="1:10" x14ac:dyDescent="0.25">
      <c r="A154" s="21"/>
      <c r="B154" s="48" t="s">
        <v>271</v>
      </c>
      <c r="C154" s="36" t="s">
        <v>87</v>
      </c>
      <c r="D154" s="65">
        <v>1150</v>
      </c>
      <c r="E154" s="65">
        <v>1150</v>
      </c>
      <c r="F154" s="65">
        <v>1150</v>
      </c>
      <c r="G154" s="65">
        <v>1150</v>
      </c>
      <c r="H154" s="65">
        <v>1150</v>
      </c>
      <c r="I154" s="65">
        <v>1150</v>
      </c>
      <c r="J154" s="65">
        <v>1150</v>
      </c>
    </row>
    <row r="155" spans="1:10" x14ac:dyDescent="0.25">
      <c r="A155" s="21"/>
      <c r="B155" s="48" t="s">
        <v>446</v>
      </c>
      <c r="C155" s="36" t="s">
        <v>447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400</v>
      </c>
      <c r="J155" s="124">
        <v>400</v>
      </c>
    </row>
    <row r="156" spans="1:10" x14ac:dyDescent="0.25">
      <c r="A156" s="21"/>
      <c r="B156" s="48" t="s">
        <v>272</v>
      </c>
      <c r="C156" s="36" t="s">
        <v>88</v>
      </c>
      <c r="D156" s="65">
        <v>900</v>
      </c>
      <c r="E156" s="65">
        <v>900</v>
      </c>
      <c r="F156" s="65">
        <v>900</v>
      </c>
      <c r="G156" s="65">
        <v>900</v>
      </c>
      <c r="H156" s="65">
        <v>900</v>
      </c>
      <c r="I156" s="65">
        <v>900</v>
      </c>
      <c r="J156" s="65">
        <v>900</v>
      </c>
    </row>
    <row r="157" spans="1:10" x14ac:dyDescent="0.25">
      <c r="A157" s="21"/>
      <c r="B157" s="48" t="s">
        <v>282</v>
      </c>
      <c r="C157" s="36" t="s">
        <v>89</v>
      </c>
      <c r="D157" s="65">
        <v>300</v>
      </c>
      <c r="E157" s="65">
        <v>300</v>
      </c>
      <c r="F157" s="65">
        <v>300</v>
      </c>
      <c r="G157" s="65">
        <v>300</v>
      </c>
      <c r="H157" s="65">
        <v>300</v>
      </c>
      <c r="I157" s="65">
        <v>300</v>
      </c>
      <c r="J157" s="65">
        <v>300</v>
      </c>
    </row>
    <row r="158" spans="1:10" x14ac:dyDescent="0.25">
      <c r="A158" s="21"/>
      <c r="B158" s="48" t="s">
        <v>283</v>
      </c>
      <c r="C158" s="36" t="s">
        <v>90</v>
      </c>
      <c r="D158" s="65">
        <v>1700</v>
      </c>
      <c r="E158" s="65">
        <v>1700</v>
      </c>
      <c r="F158" s="65">
        <v>1700</v>
      </c>
      <c r="G158" s="65">
        <v>1700</v>
      </c>
      <c r="H158" s="65">
        <v>1700</v>
      </c>
      <c r="I158" s="65">
        <v>500</v>
      </c>
      <c r="J158" s="124">
        <v>500</v>
      </c>
    </row>
    <row r="159" spans="1:10" x14ac:dyDescent="0.25">
      <c r="A159" s="21"/>
      <c r="B159" s="48" t="s">
        <v>275</v>
      </c>
      <c r="C159" s="36" t="s">
        <v>92</v>
      </c>
      <c r="D159" s="65">
        <v>3200</v>
      </c>
      <c r="E159" s="65">
        <v>3200</v>
      </c>
      <c r="F159" s="65">
        <v>3200</v>
      </c>
      <c r="G159" s="65">
        <v>3200</v>
      </c>
      <c r="H159" s="65">
        <v>3200</v>
      </c>
      <c r="I159" s="65">
        <v>3200</v>
      </c>
      <c r="J159" s="65">
        <v>3200</v>
      </c>
    </row>
    <row r="160" spans="1:10" x14ac:dyDescent="0.25">
      <c r="A160" s="21"/>
      <c r="B160" s="48" t="s">
        <v>273</v>
      </c>
      <c r="C160" s="36" t="s">
        <v>94</v>
      </c>
      <c r="D160" s="65">
        <v>200</v>
      </c>
      <c r="E160" s="65">
        <v>200</v>
      </c>
      <c r="F160" s="65">
        <v>200</v>
      </c>
      <c r="G160" s="65">
        <v>200</v>
      </c>
      <c r="H160" s="65">
        <v>200</v>
      </c>
      <c r="I160" s="65">
        <v>200</v>
      </c>
      <c r="J160" s="65">
        <v>200</v>
      </c>
    </row>
    <row r="161" spans="1:10" x14ac:dyDescent="0.25">
      <c r="A161" s="21"/>
      <c r="B161" s="48" t="s">
        <v>274</v>
      </c>
      <c r="C161" s="36" t="s">
        <v>95</v>
      </c>
      <c r="D161" s="65">
        <v>100</v>
      </c>
      <c r="E161" s="65">
        <v>100</v>
      </c>
      <c r="F161" s="65">
        <v>100</v>
      </c>
      <c r="G161" s="65">
        <v>100</v>
      </c>
      <c r="H161" s="65">
        <v>100</v>
      </c>
      <c r="I161" s="65">
        <v>0</v>
      </c>
      <c r="J161" s="124">
        <v>0</v>
      </c>
    </row>
    <row r="162" spans="1:10" x14ac:dyDescent="0.25">
      <c r="A162" s="24"/>
      <c r="B162" s="27">
        <v>632003</v>
      </c>
      <c r="C162" s="27" t="s">
        <v>97</v>
      </c>
      <c r="D162" s="25">
        <f>SUM(D163:D165)</f>
        <v>7800</v>
      </c>
      <c r="E162" s="25">
        <f>SUM(E163:E165)</f>
        <v>7800</v>
      </c>
      <c r="F162" s="92">
        <f>SUM(F163)</f>
        <v>5000</v>
      </c>
      <c r="G162" s="92">
        <f>SUM(G163)</f>
        <v>5000</v>
      </c>
      <c r="H162" s="92">
        <f>SUM(H163)</f>
        <v>5000</v>
      </c>
      <c r="I162" s="92">
        <f>SUM(I163)</f>
        <v>5000</v>
      </c>
      <c r="J162" s="92">
        <f>SUM(J163)</f>
        <v>5000</v>
      </c>
    </row>
    <row r="163" spans="1:10" x14ac:dyDescent="0.25">
      <c r="A163" s="21"/>
      <c r="B163" s="48">
        <v>632003</v>
      </c>
      <c r="C163" s="36" t="s">
        <v>97</v>
      </c>
      <c r="D163" s="65">
        <v>4200</v>
      </c>
      <c r="E163" s="65">
        <v>4200</v>
      </c>
      <c r="F163" s="65">
        <v>5000</v>
      </c>
      <c r="G163" s="65">
        <v>5000</v>
      </c>
      <c r="H163" s="65">
        <v>5000</v>
      </c>
      <c r="I163" s="65">
        <v>5000</v>
      </c>
      <c r="J163" s="65">
        <v>5000</v>
      </c>
    </row>
    <row r="164" spans="1:10" x14ac:dyDescent="0.25">
      <c r="A164" s="2"/>
      <c r="B164" s="27">
        <v>632005</v>
      </c>
      <c r="C164" s="27" t="s">
        <v>98</v>
      </c>
      <c r="D164" s="95">
        <v>3000</v>
      </c>
      <c r="E164" s="66">
        <v>3000</v>
      </c>
      <c r="F164" s="95">
        <f>SUM(F165:F166)</f>
        <v>4100</v>
      </c>
      <c r="G164" s="95">
        <f>SUM(G165:G166)</f>
        <v>4100</v>
      </c>
      <c r="H164" s="95">
        <f>SUM(H165:H166)</f>
        <v>4100</v>
      </c>
      <c r="I164" s="95">
        <f>SUM(I165:I166)</f>
        <v>4100</v>
      </c>
      <c r="J164" s="95">
        <f>SUM(J165:J166)</f>
        <v>4200</v>
      </c>
    </row>
    <row r="165" spans="1:10" x14ac:dyDescent="0.25">
      <c r="A165" s="21"/>
      <c r="B165" s="48" t="s">
        <v>276</v>
      </c>
      <c r="C165" s="36" t="s">
        <v>565</v>
      </c>
      <c r="D165" s="65">
        <v>600</v>
      </c>
      <c r="E165" s="65">
        <v>600</v>
      </c>
      <c r="F165" s="65">
        <v>600</v>
      </c>
      <c r="G165" s="65">
        <v>600</v>
      </c>
      <c r="H165" s="65">
        <v>600</v>
      </c>
      <c r="I165" s="65">
        <v>600</v>
      </c>
      <c r="J165" s="65">
        <v>600</v>
      </c>
    </row>
    <row r="166" spans="1:10" s="137" customFormat="1" x14ac:dyDescent="0.25">
      <c r="A166" s="135"/>
      <c r="B166" s="78">
        <v>632005</v>
      </c>
      <c r="C166" s="136" t="s">
        <v>98</v>
      </c>
      <c r="D166" s="65"/>
      <c r="E166" s="65"/>
      <c r="F166" s="97">
        <v>3500</v>
      </c>
      <c r="G166" s="97">
        <v>3500</v>
      </c>
      <c r="H166" s="97">
        <v>3500</v>
      </c>
      <c r="I166" s="97">
        <v>3500</v>
      </c>
      <c r="J166" s="138">
        <v>3600</v>
      </c>
    </row>
    <row r="167" spans="1:10" x14ac:dyDescent="0.25">
      <c r="A167" s="2"/>
      <c r="B167" s="54">
        <v>633</v>
      </c>
      <c r="C167" s="56" t="s">
        <v>284</v>
      </c>
      <c r="D167" s="25">
        <f t="shared" ref="D167:G167" si="29">SUM(D168:D173)+SUM(D186:D189)</f>
        <v>46778.33</v>
      </c>
      <c r="E167" s="25">
        <f t="shared" si="29"/>
        <v>59400</v>
      </c>
      <c r="F167" s="25">
        <f t="shared" si="29"/>
        <v>52500</v>
      </c>
      <c r="G167" s="25">
        <f t="shared" si="29"/>
        <v>56500</v>
      </c>
      <c r="H167" s="25">
        <f t="shared" ref="H167" si="30">SUM(H168:H173)+SUM(H186:H189)</f>
        <v>56500</v>
      </c>
      <c r="I167" s="25">
        <f>SUM(I168:I173)+SUM(I186:I191)</f>
        <v>59250</v>
      </c>
      <c r="J167" s="25">
        <f>SUM(J168:J173)+SUM(J186:J191)</f>
        <v>66720</v>
      </c>
    </row>
    <row r="168" spans="1:10" x14ac:dyDescent="0.25">
      <c r="A168" s="2"/>
      <c r="B168" s="27">
        <v>633001</v>
      </c>
      <c r="C168" s="27" t="s">
        <v>99</v>
      </c>
      <c r="D168" s="95">
        <v>1000</v>
      </c>
      <c r="E168" s="66">
        <v>2000</v>
      </c>
      <c r="F168" s="95">
        <v>2000</v>
      </c>
      <c r="G168" s="95">
        <v>2000</v>
      </c>
      <c r="H168" s="95">
        <v>2000</v>
      </c>
      <c r="I168" s="95">
        <v>2000</v>
      </c>
      <c r="J168" s="95">
        <v>2400</v>
      </c>
    </row>
    <row r="169" spans="1:10" x14ac:dyDescent="0.25">
      <c r="A169" s="2"/>
      <c r="B169" s="27">
        <v>633002</v>
      </c>
      <c r="C169" s="27" t="s">
        <v>100</v>
      </c>
      <c r="D169" s="95">
        <v>1000</v>
      </c>
      <c r="E169" s="66">
        <v>3000</v>
      </c>
      <c r="F169" s="95">
        <v>3000</v>
      </c>
      <c r="G169" s="95">
        <v>3000</v>
      </c>
      <c r="H169" s="95">
        <v>3000</v>
      </c>
      <c r="I169" s="95">
        <v>4100</v>
      </c>
      <c r="J169" s="95">
        <v>4100</v>
      </c>
    </row>
    <row r="170" spans="1:10" x14ac:dyDescent="0.25">
      <c r="A170" s="2"/>
      <c r="B170" s="27">
        <v>633003</v>
      </c>
      <c r="C170" s="27" t="s">
        <v>101</v>
      </c>
      <c r="D170" s="95">
        <v>300</v>
      </c>
      <c r="E170" s="66">
        <v>300</v>
      </c>
      <c r="F170" s="95">
        <v>300</v>
      </c>
      <c r="G170" s="95">
        <v>300</v>
      </c>
      <c r="H170" s="95">
        <v>300</v>
      </c>
      <c r="I170" s="95">
        <v>350</v>
      </c>
      <c r="J170" s="110">
        <v>500</v>
      </c>
    </row>
    <row r="171" spans="1:10" x14ac:dyDescent="0.25">
      <c r="A171" s="2"/>
      <c r="B171" s="27">
        <v>633004</v>
      </c>
      <c r="C171" s="27" t="s">
        <v>102</v>
      </c>
      <c r="D171" s="95">
        <v>500</v>
      </c>
      <c r="E171" s="66">
        <v>500</v>
      </c>
      <c r="F171" s="95">
        <v>500</v>
      </c>
      <c r="G171" s="95">
        <v>500</v>
      </c>
      <c r="H171" s="95">
        <v>500</v>
      </c>
      <c r="I171" s="95">
        <v>1500</v>
      </c>
      <c r="J171" s="95">
        <v>1730</v>
      </c>
    </row>
    <row r="172" spans="1:10" x14ac:dyDescent="0.25">
      <c r="A172" s="2"/>
      <c r="B172" s="27">
        <v>633005</v>
      </c>
      <c r="C172" s="27" t="s">
        <v>499</v>
      </c>
      <c r="D172" s="95">
        <v>0</v>
      </c>
      <c r="E172" s="66">
        <v>1000</v>
      </c>
      <c r="F172" s="95">
        <v>1000</v>
      </c>
      <c r="G172" s="95">
        <v>5000</v>
      </c>
      <c r="H172" s="95">
        <v>5000</v>
      </c>
      <c r="I172" s="95">
        <v>5000</v>
      </c>
      <c r="J172" s="95">
        <v>5000</v>
      </c>
    </row>
    <row r="173" spans="1:10" x14ac:dyDescent="0.25">
      <c r="A173" s="2"/>
      <c r="B173" s="27">
        <v>633006</v>
      </c>
      <c r="C173" s="27" t="s">
        <v>103</v>
      </c>
      <c r="D173" s="25">
        <v>38178.33</v>
      </c>
      <c r="E173" s="25">
        <v>43700</v>
      </c>
      <c r="F173" s="92">
        <f>SUM(F174:F185)</f>
        <v>38600</v>
      </c>
      <c r="G173" s="92">
        <f>SUM(G174:G185)</f>
        <v>38600</v>
      </c>
      <c r="H173" s="92">
        <f>SUM(H174:H185)</f>
        <v>38600</v>
      </c>
      <c r="I173" s="92">
        <f>SUM(I174:I185)</f>
        <v>37600</v>
      </c>
      <c r="J173" s="92">
        <f>SUM(J174:J185)</f>
        <v>42900</v>
      </c>
    </row>
    <row r="174" spans="1:10" x14ac:dyDescent="0.25">
      <c r="A174" s="2"/>
      <c r="B174" s="48">
        <v>633006</v>
      </c>
      <c r="C174" s="36" t="s">
        <v>103</v>
      </c>
      <c r="D174" s="65">
        <v>30978.33</v>
      </c>
      <c r="E174" s="65">
        <v>35000</v>
      </c>
      <c r="F174" s="65">
        <v>30000</v>
      </c>
      <c r="G174" s="65">
        <v>30000</v>
      </c>
      <c r="H174" s="65">
        <v>30000</v>
      </c>
      <c r="I174" s="65">
        <v>26100</v>
      </c>
      <c r="J174" s="124">
        <v>30400</v>
      </c>
    </row>
    <row r="175" spans="1:10" x14ac:dyDescent="0.25">
      <c r="A175" s="2"/>
      <c r="B175" s="48" t="s">
        <v>288</v>
      </c>
      <c r="C175" s="36" t="s">
        <v>106</v>
      </c>
      <c r="D175" s="65">
        <v>1000</v>
      </c>
      <c r="E175" s="65">
        <v>1000</v>
      </c>
      <c r="F175" s="65">
        <v>1000</v>
      </c>
      <c r="G175" s="65">
        <v>1000</v>
      </c>
      <c r="H175" s="65">
        <v>1000</v>
      </c>
      <c r="I175" s="65">
        <v>500</v>
      </c>
      <c r="J175" s="65">
        <v>500</v>
      </c>
    </row>
    <row r="176" spans="1:10" x14ac:dyDescent="0.25">
      <c r="A176" s="2"/>
      <c r="B176" s="48" t="s">
        <v>291</v>
      </c>
      <c r="C176" s="36" t="s">
        <v>110</v>
      </c>
      <c r="D176" s="65">
        <v>0</v>
      </c>
      <c r="E176" s="65">
        <v>0</v>
      </c>
      <c r="F176" s="65">
        <v>500</v>
      </c>
      <c r="G176" s="65">
        <v>500</v>
      </c>
      <c r="H176" s="65">
        <v>500</v>
      </c>
      <c r="I176" s="65">
        <v>500</v>
      </c>
      <c r="J176" s="65">
        <v>500</v>
      </c>
    </row>
    <row r="177" spans="1:10" x14ac:dyDescent="0.25">
      <c r="A177" s="2"/>
      <c r="B177" s="48" t="s">
        <v>620</v>
      </c>
      <c r="C177" s="36" t="s">
        <v>622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1200</v>
      </c>
      <c r="J177" s="124">
        <v>1700</v>
      </c>
    </row>
    <row r="178" spans="1:10" x14ac:dyDescent="0.25">
      <c r="A178" s="2"/>
      <c r="B178" s="48" t="s">
        <v>621</v>
      </c>
      <c r="C178" s="36" t="s">
        <v>623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2500</v>
      </c>
      <c r="J178" s="65">
        <v>2500</v>
      </c>
    </row>
    <row r="179" spans="1:10" x14ac:dyDescent="0.25">
      <c r="A179" s="2"/>
      <c r="B179" s="48" t="s">
        <v>285</v>
      </c>
      <c r="C179" s="36" t="s">
        <v>208</v>
      </c>
      <c r="D179" s="65">
        <v>1000</v>
      </c>
      <c r="E179" s="65">
        <v>1000</v>
      </c>
      <c r="F179" s="65">
        <v>1000</v>
      </c>
      <c r="G179" s="65">
        <v>1000</v>
      </c>
      <c r="H179" s="65">
        <v>1000</v>
      </c>
      <c r="I179" s="65">
        <v>600</v>
      </c>
      <c r="J179" s="124">
        <v>1000</v>
      </c>
    </row>
    <row r="180" spans="1:10" x14ac:dyDescent="0.25">
      <c r="A180" s="2"/>
      <c r="B180" s="48" t="s">
        <v>286</v>
      </c>
      <c r="C180" s="36" t="s">
        <v>104</v>
      </c>
      <c r="D180" s="65">
        <v>300</v>
      </c>
      <c r="E180" s="65">
        <v>300</v>
      </c>
      <c r="F180" s="65">
        <v>300</v>
      </c>
      <c r="G180" s="65">
        <v>300</v>
      </c>
      <c r="H180" s="65">
        <v>300</v>
      </c>
      <c r="I180" s="65">
        <v>200</v>
      </c>
      <c r="J180" s="124">
        <v>250</v>
      </c>
    </row>
    <row r="181" spans="1:10" x14ac:dyDescent="0.25">
      <c r="A181" s="2"/>
      <c r="B181" s="48" t="s">
        <v>287</v>
      </c>
      <c r="C181" s="36" t="s">
        <v>105</v>
      </c>
      <c r="D181" s="65">
        <v>300</v>
      </c>
      <c r="E181" s="65">
        <v>300</v>
      </c>
      <c r="F181" s="65">
        <v>300</v>
      </c>
      <c r="G181" s="65">
        <v>300</v>
      </c>
      <c r="H181" s="65">
        <v>300</v>
      </c>
      <c r="I181" s="65">
        <v>500</v>
      </c>
      <c r="J181" s="124">
        <v>550</v>
      </c>
    </row>
    <row r="182" spans="1:10" x14ac:dyDescent="0.25">
      <c r="A182" s="2"/>
      <c r="B182" s="48" t="s">
        <v>289</v>
      </c>
      <c r="C182" s="36" t="s">
        <v>107</v>
      </c>
      <c r="D182" s="65">
        <v>500</v>
      </c>
      <c r="E182" s="65">
        <v>500</v>
      </c>
      <c r="F182" s="65">
        <v>500</v>
      </c>
      <c r="G182" s="65">
        <v>500</v>
      </c>
      <c r="H182" s="65">
        <v>500</v>
      </c>
      <c r="I182" s="65">
        <v>500</v>
      </c>
      <c r="J182" s="65">
        <v>500</v>
      </c>
    </row>
    <row r="183" spans="1:10" x14ac:dyDescent="0.25">
      <c r="A183" s="2"/>
      <c r="B183" s="48" t="s">
        <v>290</v>
      </c>
      <c r="C183" s="36" t="s">
        <v>209</v>
      </c>
      <c r="D183" s="65">
        <v>4100</v>
      </c>
      <c r="E183" s="65">
        <v>4100</v>
      </c>
      <c r="F183" s="65">
        <v>5000</v>
      </c>
      <c r="G183" s="65">
        <v>5000</v>
      </c>
      <c r="H183" s="65">
        <v>5000</v>
      </c>
      <c r="I183" s="65">
        <v>5000</v>
      </c>
      <c r="J183" s="65">
        <v>5000</v>
      </c>
    </row>
    <row r="184" spans="1:10" x14ac:dyDescent="0.25">
      <c r="A184" s="2"/>
      <c r="B184" s="48" t="s">
        <v>290</v>
      </c>
      <c r="C184" s="36" t="s">
        <v>108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</row>
    <row r="185" spans="1:10" x14ac:dyDescent="0.25">
      <c r="A185" s="2"/>
      <c r="B185" s="48" t="s">
        <v>292</v>
      </c>
      <c r="C185" s="36" t="s">
        <v>109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</row>
    <row r="186" spans="1:10" x14ac:dyDescent="0.25">
      <c r="A186" s="24"/>
      <c r="B186" s="27">
        <v>633009</v>
      </c>
      <c r="C186" s="27" t="s">
        <v>111</v>
      </c>
      <c r="D186" s="95">
        <v>500</v>
      </c>
      <c r="E186" s="66">
        <v>800</v>
      </c>
      <c r="F186" s="95">
        <v>800</v>
      </c>
      <c r="G186" s="95">
        <v>800</v>
      </c>
      <c r="H186" s="95">
        <v>800</v>
      </c>
      <c r="I186" s="95">
        <v>800</v>
      </c>
      <c r="J186" s="95">
        <v>800</v>
      </c>
    </row>
    <row r="187" spans="1:10" x14ac:dyDescent="0.25">
      <c r="A187" s="24"/>
      <c r="B187" s="27" t="s">
        <v>293</v>
      </c>
      <c r="C187" s="27" t="s">
        <v>112</v>
      </c>
      <c r="D187" s="25">
        <v>800</v>
      </c>
      <c r="E187" s="66">
        <v>800</v>
      </c>
      <c r="F187" s="95">
        <v>800</v>
      </c>
      <c r="G187" s="95">
        <v>800</v>
      </c>
      <c r="H187" s="95">
        <v>800</v>
      </c>
      <c r="I187" s="95">
        <v>800</v>
      </c>
      <c r="J187" s="95">
        <v>800</v>
      </c>
    </row>
    <row r="188" spans="1:10" x14ac:dyDescent="0.25">
      <c r="A188" s="24"/>
      <c r="B188" s="27">
        <v>633010</v>
      </c>
      <c r="C188" s="27" t="s">
        <v>113</v>
      </c>
      <c r="D188" s="95">
        <v>2500</v>
      </c>
      <c r="E188" s="66">
        <v>2500</v>
      </c>
      <c r="F188" s="95">
        <v>2500</v>
      </c>
      <c r="G188" s="95">
        <v>2500</v>
      </c>
      <c r="H188" s="95">
        <v>2500</v>
      </c>
      <c r="I188" s="95">
        <v>2500</v>
      </c>
      <c r="J188" s="110">
        <v>2700</v>
      </c>
    </row>
    <row r="189" spans="1:10" x14ac:dyDescent="0.25">
      <c r="A189" s="24"/>
      <c r="B189" s="27">
        <v>633013</v>
      </c>
      <c r="C189" s="27" t="s">
        <v>114</v>
      </c>
      <c r="D189" s="25">
        <v>2000</v>
      </c>
      <c r="E189" s="66">
        <v>4800</v>
      </c>
      <c r="F189" s="95">
        <v>3000</v>
      </c>
      <c r="G189" s="95">
        <v>3000</v>
      </c>
      <c r="H189" s="95">
        <v>3000</v>
      </c>
      <c r="I189" s="95">
        <v>3000</v>
      </c>
      <c r="J189" s="95">
        <v>3000</v>
      </c>
    </row>
    <row r="190" spans="1:10" x14ac:dyDescent="0.25">
      <c r="A190" s="24"/>
      <c r="B190" s="27" t="s">
        <v>624</v>
      </c>
      <c r="C190" s="27" t="s">
        <v>626</v>
      </c>
      <c r="D190" s="25">
        <v>0</v>
      </c>
      <c r="E190" s="66">
        <v>0</v>
      </c>
      <c r="F190" s="95">
        <v>0</v>
      </c>
      <c r="G190" s="95">
        <v>0</v>
      </c>
      <c r="H190" s="95">
        <v>0</v>
      </c>
      <c r="I190" s="95">
        <v>1500</v>
      </c>
      <c r="J190" s="110">
        <v>2690</v>
      </c>
    </row>
    <row r="191" spans="1:10" x14ac:dyDescent="0.25">
      <c r="A191" s="24"/>
      <c r="B191" s="27" t="s">
        <v>625</v>
      </c>
      <c r="C191" s="27" t="s">
        <v>627</v>
      </c>
      <c r="D191" s="25">
        <v>0</v>
      </c>
      <c r="E191" s="66">
        <v>0</v>
      </c>
      <c r="F191" s="95">
        <v>0</v>
      </c>
      <c r="G191" s="95">
        <v>0</v>
      </c>
      <c r="H191" s="95">
        <v>0</v>
      </c>
      <c r="I191" s="95">
        <v>100</v>
      </c>
      <c r="J191" s="95">
        <v>100</v>
      </c>
    </row>
    <row r="192" spans="1:10" x14ac:dyDescent="0.25">
      <c r="A192" s="24"/>
      <c r="B192" s="54">
        <v>634</v>
      </c>
      <c r="C192" s="56" t="s">
        <v>294</v>
      </c>
      <c r="D192" s="25">
        <f t="shared" ref="D192:G192" si="31">SUM(D193:D197)</f>
        <v>12750</v>
      </c>
      <c r="E192" s="25">
        <f>SUM(E193:E197)</f>
        <v>12750</v>
      </c>
      <c r="F192" s="25">
        <f t="shared" si="31"/>
        <v>10160</v>
      </c>
      <c r="G192" s="25">
        <f t="shared" si="31"/>
        <v>10160</v>
      </c>
      <c r="H192" s="25">
        <f t="shared" ref="H192:I192" si="32">SUM(H193:H197)</f>
        <v>10160</v>
      </c>
      <c r="I192" s="25">
        <f t="shared" si="32"/>
        <v>10300</v>
      </c>
      <c r="J192" s="25">
        <f t="shared" ref="J192" si="33">SUM(J193:J197)</f>
        <v>14400</v>
      </c>
    </row>
    <row r="193" spans="1:10" x14ac:dyDescent="0.25">
      <c r="A193" s="24"/>
      <c r="B193" s="27">
        <v>634001</v>
      </c>
      <c r="C193" s="30" t="s">
        <v>414</v>
      </c>
      <c r="D193" s="95">
        <v>2300</v>
      </c>
      <c r="E193" s="66">
        <v>2300</v>
      </c>
      <c r="F193" s="95">
        <v>2500</v>
      </c>
      <c r="G193" s="95">
        <v>2500</v>
      </c>
      <c r="H193" s="95">
        <v>2500</v>
      </c>
      <c r="I193" s="95">
        <v>2500</v>
      </c>
      <c r="J193" s="110">
        <v>5600</v>
      </c>
    </row>
    <row r="194" spans="1:10" x14ac:dyDescent="0.25">
      <c r="A194" s="24"/>
      <c r="B194" s="27">
        <v>634002</v>
      </c>
      <c r="C194" s="30" t="s">
        <v>115</v>
      </c>
      <c r="D194" s="95">
        <v>5600</v>
      </c>
      <c r="E194" s="66">
        <v>5590</v>
      </c>
      <c r="F194" s="95">
        <v>5600</v>
      </c>
      <c r="G194" s="95">
        <v>5600</v>
      </c>
      <c r="H194" s="95">
        <v>5600</v>
      </c>
      <c r="I194" s="95">
        <v>5600</v>
      </c>
      <c r="J194" s="95">
        <v>5600</v>
      </c>
    </row>
    <row r="195" spans="1:10" x14ac:dyDescent="0.25">
      <c r="A195" s="24"/>
      <c r="B195" s="27">
        <v>634003</v>
      </c>
      <c r="C195" s="30" t="s">
        <v>566</v>
      </c>
      <c r="D195" s="95">
        <v>4800</v>
      </c>
      <c r="E195" s="66">
        <v>4800</v>
      </c>
      <c r="F195" s="95">
        <v>2000</v>
      </c>
      <c r="G195" s="95">
        <v>2000</v>
      </c>
      <c r="H195" s="95">
        <v>2000</v>
      </c>
      <c r="I195" s="95">
        <v>2000</v>
      </c>
      <c r="J195" s="110">
        <v>3000</v>
      </c>
    </row>
    <row r="196" spans="1:10" x14ac:dyDescent="0.25">
      <c r="A196" s="24"/>
      <c r="B196" s="27">
        <v>634004</v>
      </c>
      <c r="C196" s="30" t="s">
        <v>116</v>
      </c>
      <c r="D196" s="95">
        <v>0</v>
      </c>
      <c r="E196" s="66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</row>
    <row r="197" spans="1:10" x14ac:dyDescent="0.25">
      <c r="A197" s="24"/>
      <c r="B197" s="27">
        <v>634005</v>
      </c>
      <c r="C197" s="30" t="s">
        <v>117</v>
      </c>
      <c r="D197" s="95">
        <v>50</v>
      </c>
      <c r="E197" s="66">
        <v>60</v>
      </c>
      <c r="F197" s="95">
        <v>60</v>
      </c>
      <c r="G197" s="95">
        <v>60</v>
      </c>
      <c r="H197" s="95">
        <v>60</v>
      </c>
      <c r="I197" s="95">
        <v>200</v>
      </c>
      <c r="J197" s="95">
        <v>200</v>
      </c>
    </row>
    <row r="198" spans="1:10" x14ac:dyDescent="0.25">
      <c r="A198" s="23"/>
      <c r="B198" s="54">
        <v>635</v>
      </c>
      <c r="C198" s="56" t="s">
        <v>295</v>
      </c>
      <c r="D198" s="25">
        <f t="shared" ref="D198:G198" si="34">SUM(D199:D205)</f>
        <v>47800</v>
      </c>
      <c r="E198" s="25">
        <f t="shared" si="34"/>
        <v>23789.190000000002</v>
      </c>
      <c r="F198" s="25">
        <f t="shared" si="34"/>
        <v>32725.599999999999</v>
      </c>
      <c r="G198" s="25">
        <f t="shared" si="34"/>
        <v>38200</v>
      </c>
      <c r="H198" s="25">
        <f t="shared" ref="H198:I198" si="35">SUM(H199:H205)</f>
        <v>38200</v>
      </c>
      <c r="I198" s="25">
        <f t="shared" si="35"/>
        <v>39780.400000000001</v>
      </c>
      <c r="J198" s="25">
        <f t="shared" ref="J198" si="36">SUM(J199:J205)</f>
        <v>40500.400000000001</v>
      </c>
    </row>
    <row r="199" spans="1:10" x14ac:dyDescent="0.25">
      <c r="A199" s="23"/>
      <c r="B199" s="27">
        <v>635002</v>
      </c>
      <c r="C199" s="30" t="s">
        <v>118</v>
      </c>
      <c r="D199" s="95">
        <v>200</v>
      </c>
      <c r="E199" s="66">
        <v>200</v>
      </c>
      <c r="F199" s="95">
        <v>200</v>
      </c>
      <c r="G199" s="95">
        <v>200</v>
      </c>
      <c r="H199" s="95">
        <v>200</v>
      </c>
      <c r="I199" s="95">
        <v>200</v>
      </c>
      <c r="J199" s="95">
        <v>200</v>
      </c>
    </row>
    <row r="200" spans="1:10" x14ac:dyDescent="0.25">
      <c r="A200" s="23"/>
      <c r="B200" s="27">
        <v>635004</v>
      </c>
      <c r="C200" s="30" t="s">
        <v>122</v>
      </c>
      <c r="D200" s="95">
        <v>4100</v>
      </c>
      <c r="E200" s="66">
        <v>3800</v>
      </c>
      <c r="F200" s="95">
        <v>4000</v>
      </c>
      <c r="G200" s="95">
        <v>4000</v>
      </c>
      <c r="H200" s="95">
        <v>4000</v>
      </c>
      <c r="I200" s="95">
        <v>4000</v>
      </c>
      <c r="J200" s="95">
        <v>4000</v>
      </c>
    </row>
    <row r="201" spans="1:10" x14ac:dyDescent="0.25">
      <c r="A201" s="23"/>
      <c r="B201" s="27">
        <v>635004</v>
      </c>
      <c r="C201" s="30" t="s">
        <v>119</v>
      </c>
      <c r="D201" s="95">
        <v>0</v>
      </c>
      <c r="E201" s="66">
        <v>989.19</v>
      </c>
      <c r="F201" s="95">
        <v>0</v>
      </c>
      <c r="G201" s="95">
        <v>0</v>
      </c>
      <c r="H201" s="95">
        <v>0</v>
      </c>
      <c r="I201" s="95">
        <v>0</v>
      </c>
      <c r="J201" s="110">
        <v>420</v>
      </c>
    </row>
    <row r="202" spans="1:10" x14ac:dyDescent="0.25">
      <c r="A202" s="23"/>
      <c r="B202" s="27">
        <v>635006</v>
      </c>
      <c r="C202" s="30" t="s">
        <v>121</v>
      </c>
      <c r="D202" s="95">
        <v>35000</v>
      </c>
      <c r="E202" s="66">
        <v>10000</v>
      </c>
      <c r="F202" s="95">
        <v>19525.599999999999</v>
      </c>
      <c r="G202" s="95">
        <v>25000</v>
      </c>
      <c r="H202" s="95">
        <v>25000</v>
      </c>
      <c r="I202" s="95">
        <v>25000</v>
      </c>
      <c r="J202" s="95">
        <v>25000</v>
      </c>
    </row>
    <row r="203" spans="1:10" x14ac:dyDescent="0.25">
      <c r="A203" s="23"/>
      <c r="B203" s="27" t="s">
        <v>673</v>
      </c>
      <c r="C203" s="30" t="s">
        <v>675</v>
      </c>
      <c r="D203" s="95">
        <v>0</v>
      </c>
      <c r="E203" s="66">
        <v>0</v>
      </c>
      <c r="F203" s="95">
        <v>0</v>
      </c>
      <c r="G203" s="95">
        <v>0</v>
      </c>
      <c r="H203" s="95">
        <v>0</v>
      </c>
      <c r="I203" s="95">
        <v>0</v>
      </c>
      <c r="J203" s="110">
        <v>100</v>
      </c>
    </row>
    <row r="204" spans="1:10" x14ac:dyDescent="0.25">
      <c r="A204" s="23"/>
      <c r="B204" s="27" t="s">
        <v>674</v>
      </c>
      <c r="C204" s="30" t="s">
        <v>676</v>
      </c>
      <c r="D204" s="95"/>
      <c r="E204" s="66"/>
      <c r="F204" s="95"/>
      <c r="G204" s="95"/>
      <c r="H204" s="95"/>
      <c r="I204" s="95"/>
      <c r="J204" s="110">
        <v>200</v>
      </c>
    </row>
    <row r="205" spans="1:10" x14ac:dyDescent="0.25">
      <c r="A205" s="23"/>
      <c r="B205" s="27">
        <v>635009</v>
      </c>
      <c r="C205" s="30" t="s">
        <v>120</v>
      </c>
      <c r="D205" s="95">
        <v>8500</v>
      </c>
      <c r="E205" s="66">
        <v>8800</v>
      </c>
      <c r="F205" s="95">
        <v>9000</v>
      </c>
      <c r="G205" s="95">
        <v>9000</v>
      </c>
      <c r="H205" s="95">
        <v>9000</v>
      </c>
      <c r="I205" s="95">
        <v>10580.4</v>
      </c>
      <c r="J205" s="95">
        <v>10580.4</v>
      </c>
    </row>
    <row r="206" spans="1:10" x14ac:dyDescent="0.25">
      <c r="A206" s="23"/>
      <c r="B206" s="54">
        <v>636</v>
      </c>
      <c r="C206" s="56" t="s">
        <v>296</v>
      </c>
      <c r="D206" s="25">
        <f t="shared" ref="D206" si="37">D207+D208</f>
        <v>503.03</v>
      </c>
      <c r="E206" s="25">
        <f t="shared" ref="E206:G206" si="38">E207+E208</f>
        <v>503.03</v>
      </c>
      <c r="F206" s="25">
        <f t="shared" si="38"/>
        <v>504</v>
      </c>
      <c r="G206" s="25">
        <f t="shared" si="38"/>
        <v>504</v>
      </c>
      <c r="H206" s="25">
        <f t="shared" ref="H206:I206" si="39">H207+H208</f>
        <v>504</v>
      </c>
      <c r="I206" s="25">
        <f t="shared" si="39"/>
        <v>2772</v>
      </c>
      <c r="J206" s="25">
        <f t="shared" ref="J206" si="40">J207+J208</f>
        <v>2772</v>
      </c>
    </row>
    <row r="207" spans="1:10" x14ac:dyDescent="0.25">
      <c r="A207" s="23"/>
      <c r="B207" s="27">
        <v>636001</v>
      </c>
      <c r="C207" s="30" t="s">
        <v>211</v>
      </c>
      <c r="D207" s="25">
        <v>503.03</v>
      </c>
      <c r="E207" s="25">
        <v>503.03</v>
      </c>
      <c r="F207" s="95">
        <v>504</v>
      </c>
      <c r="G207" s="95">
        <v>504</v>
      </c>
      <c r="H207" s="95">
        <v>504</v>
      </c>
      <c r="I207" s="95">
        <f>504+2268</f>
        <v>2772</v>
      </c>
      <c r="J207" s="95">
        <f>504+2268</f>
        <v>2772</v>
      </c>
    </row>
    <row r="208" spans="1:10" x14ac:dyDescent="0.25">
      <c r="A208" s="23"/>
      <c r="B208" s="27">
        <v>636002</v>
      </c>
      <c r="C208" s="30" t="s">
        <v>212</v>
      </c>
      <c r="D208" s="25">
        <v>0</v>
      </c>
      <c r="E208" s="25"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</row>
    <row r="209" spans="1:10" x14ac:dyDescent="0.25">
      <c r="A209" s="23"/>
      <c r="B209" s="54">
        <v>637</v>
      </c>
      <c r="C209" s="56" t="s">
        <v>297</v>
      </c>
      <c r="D209" s="25">
        <f>SUM(D210:D212)+SUM(D217:D223)+SUM(D227:D228)+SUM(D233:D238)</f>
        <v>98500</v>
      </c>
      <c r="E209" s="25">
        <f>SUM(E210:E212)+SUM(E217:E223)+SUM(E227:E228)+SUM(E233:E238)</f>
        <v>116950</v>
      </c>
      <c r="F209" s="25">
        <f>SUM(F210:F212)+SUM(F217:F223)+SUM(F227:F228)+SUM(F233:F238)</f>
        <v>119950</v>
      </c>
      <c r="G209" s="25">
        <f>SUM(G210:G212)+SUM(G217:G223)+SUM(G227:G228)+SUM(G233:G238)</f>
        <v>120694.68</v>
      </c>
      <c r="H209" s="25">
        <f>SUM(H210:H212)+SUM(H217:H223)+SUM(H227:H228)+SUM(H233:H238)</f>
        <v>120694.68</v>
      </c>
      <c r="I209" s="25">
        <f>SUM(I210:I212)+SUM(I217:I223)+SUM(I227:I228)+SUM(I232:I238)</f>
        <v>122362</v>
      </c>
      <c r="J209" s="25">
        <f>SUM(J210:J212)+SUM(J217:J223)+SUM(J227:J228)+SUM(J232:J238)</f>
        <v>124918</v>
      </c>
    </row>
    <row r="210" spans="1:10" x14ac:dyDescent="0.25">
      <c r="A210" s="23"/>
      <c r="B210" s="27">
        <v>637001</v>
      </c>
      <c r="C210" s="30" t="s">
        <v>123</v>
      </c>
      <c r="D210" s="95">
        <v>1000</v>
      </c>
      <c r="E210" s="66">
        <v>2000</v>
      </c>
      <c r="F210" s="95">
        <v>2000</v>
      </c>
      <c r="G210" s="95">
        <v>2000</v>
      </c>
      <c r="H210" s="95">
        <v>2000</v>
      </c>
      <c r="I210" s="95">
        <v>2500</v>
      </c>
      <c r="J210" s="110">
        <v>3500</v>
      </c>
    </row>
    <row r="211" spans="1:10" x14ac:dyDescent="0.25">
      <c r="A211" s="23"/>
      <c r="B211" s="27">
        <v>637003</v>
      </c>
      <c r="C211" s="30" t="s">
        <v>628</v>
      </c>
      <c r="D211" s="95">
        <v>0</v>
      </c>
      <c r="E211" s="66">
        <v>0</v>
      </c>
      <c r="F211" s="95">
        <v>0</v>
      </c>
      <c r="G211" s="95">
        <v>0</v>
      </c>
      <c r="H211" s="95">
        <v>0</v>
      </c>
      <c r="I211" s="95">
        <v>12</v>
      </c>
      <c r="J211" s="110">
        <v>18</v>
      </c>
    </row>
    <row r="212" spans="1:10" x14ac:dyDescent="0.25">
      <c r="A212" s="23"/>
      <c r="B212" s="27">
        <v>637004</v>
      </c>
      <c r="C212" s="30" t="s">
        <v>124</v>
      </c>
      <c r="D212" s="25">
        <f t="shared" ref="D212:G212" si="41">SUM(D213:D215)</f>
        <v>43500</v>
      </c>
      <c r="E212" s="25">
        <f t="shared" si="41"/>
        <v>46000</v>
      </c>
      <c r="F212" s="92">
        <f t="shared" ref="F212" si="42">SUM(F213:F215)</f>
        <v>46000</v>
      </c>
      <c r="G212" s="92">
        <f t="shared" si="41"/>
        <v>46000</v>
      </c>
      <c r="H212" s="92">
        <f t="shared" ref="H212" si="43">SUM(H213:H215)</f>
        <v>46000</v>
      </c>
      <c r="I212" s="92">
        <f>SUM(I213:I216)</f>
        <v>46000</v>
      </c>
      <c r="J212" s="92">
        <f>SUM(J213:J216)</f>
        <v>46700</v>
      </c>
    </row>
    <row r="213" spans="1:10" x14ac:dyDescent="0.25">
      <c r="A213" s="23"/>
      <c r="B213" s="48">
        <v>637004</v>
      </c>
      <c r="C213" s="31" t="s">
        <v>124</v>
      </c>
      <c r="D213" s="65">
        <v>40000</v>
      </c>
      <c r="E213" s="97">
        <v>40000</v>
      </c>
      <c r="F213" s="97">
        <v>40000</v>
      </c>
      <c r="G213" s="97">
        <v>40000</v>
      </c>
      <c r="H213" s="97">
        <v>40000</v>
      </c>
      <c r="I213" s="97">
        <v>39900</v>
      </c>
      <c r="J213" s="97">
        <v>39900</v>
      </c>
    </row>
    <row r="214" spans="1:10" x14ac:dyDescent="0.25">
      <c r="A214" s="23"/>
      <c r="B214" s="48" t="s">
        <v>299</v>
      </c>
      <c r="C214" s="31" t="s">
        <v>298</v>
      </c>
      <c r="D214" s="65">
        <v>2500</v>
      </c>
      <c r="E214" s="97">
        <v>5000</v>
      </c>
      <c r="F214" s="97">
        <v>5000</v>
      </c>
      <c r="G214" s="97">
        <v>5000</v>
      </c>
      <c r="H214" s="97">
        <v>5000</v>
      </c>
      <c r="I214" s="97">
        <v>5000</v>
      </c>
      <c r="J214" s="97">
        <v>5000</v>
      </c>
    </row>
    <row r="215" spans="1:10" x14ac:dyDescent="0.25">
      <c r="A215" s="23"/>
      <c r="B215" s="48" t="s">
        <v>301</v>
      </c>
      <c r="C215" s="31" t="s">
        <v>125</v>
      </c>
      <c r="D215" s="65">
        <v>1000</v>
      </c>
      <c r="E215" s="97">
        <v>1000</v>
      </c>
      <c r="F215" s="97">
        <v>1000</v>
      </c>
      <c r="G215" s="97">
        <v>1000</v>
      </c>
      <c r="H215" s="97">
        <v>1000</v>
      </c>
      <c r="I215" s="97">
        <v>1000</v>
      </c>
      <c r="J215" s="138">
        <v>1200</v>
      </c>
    </row>
    <row r="216" spans="1:10" x14ac:dyDescent="0.25">
      <c r="A216" s="23"/>
      <c r="B216" s="48" t="s">
        <v>629</v>
      </c>
      <c r="C216" s="31" t="s">
        <v>630</v>
      </c>
      <c r="D216" s="65">
        <v>0</v>
      </c>
      <c r="E216" s="97">
        <v>0</v>
      </c>
      <c r="F216" s="97">
        <v>0</v>
      </c>
      <c r="G216" s="97">
        <v>0</v>
      </c>
      <c r="H216" s="97">
        <v>0</v>
      </c>
      <c r="I216" s="97">
        <v>100</v>
      </c>
      <c r="J216" s="138">
        <v>600</v>
      </c>
    </row>
    <row r="217" spans="1:10" x14ac:dyDescent="0.25">
      <c r="A217" s="23"/>
      <c r="B217" s="27">
        <v>637005</v>
      </c>
      <c r="C217" s="30" t="s">
        <v>126</v>
      </c>
      <c r="D217" s="25">
        <v>8000</v>
      </c>
      <c r="E217" s="66">
        <v>8000</v>
      </c>
      <c r="F217" s="95">
        <v>10000</v>
      </c>
      <c r="G217" s="95">
        <v>10000</v>
      </c>
      <c r="H217" s="95">
        <v>10000</v>
      </c>
      <c r="I217" s="95">
        <v>10000</v>
      </c>
      <c r="J217" s="95">
        <v>10000</v>
      </c>
    </row>
    <row r="218" spans="1:10" x14ac:dyDescent="0.25">
      <c r="A218" s="23"/>
      <c r="B218" s="27">
        <v>637006</v>
      </c>
      <c r="C218" s="30" t="s">
        <v>127</v>
      </c>
      <c r="D218" s="25">
        <v>100</v>
      </c>
      <c r="E218" s="66">
        <v>100</v>
      </c>
      <c r="F218" s="95">
        <v>100</v>
      </c>
      <c r="G218" s="95">
        <v>100</v>
      </c>
      <c r="H218" s="95">
        <v>100</v>
      </c>
      <c r="I218" s="95">
        <v>110</v>
      </c>
      <c r="J218" s="110">
        <v>160</v>
      </c>
    </row>
    <row r="219" spans="1:10" x14ac:dyDescent="0.25">
      <c r="A219" s="23"/>
      <c r="B219" s="27">
        <v>637007</v>
      </c>
      <c r="C219" s="30" t="s">
        <v>128</v>
      </c>
      <c r="D219" s="25">
        <v>100</v>
      </c>
      <c r="E219" s="66">
        <v>350</v>
      </c>
      <c r="F219" s="95">
        <v>350</v>
      </c>
      <c r="G219" s="95">
        <v>350</v>
      </c>
      <c r="H219" s="95">
        <v>350</v>
      </c>
      <c r="I219" s="95">
        <v>340</v>
      </c>
      <c r="J219" s="95">
        <v>340</v>
      </c>
    </row>
    <row r="220" spans="1:10" x14ac:dyDescent="0.25">
      <c r="A220" s="23"/>
      <c r="B220" s="27">
        <v>637009</v>
      </c>
      <c r="C220" s="30" t="s">
        <v>415</v>
      </c>
      <c r="D220" s="25">
        <v>0</v>
      </c>
      <c r="E220" s="66"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</row>
    <row r="221" spans="1:10" x14ac:dyDescent="0.25">
      <c r="A221" s="23"/>
      <c r="B221" s="27">
        <v>637011</v>
      </c>
      <c r="C221" s="30" t="s">
        <v>631</v>
      </c>
      <c r="D221" s="25">
        <v>0</v>
      </c>
      <c r="E221" s="66">
        <v>0</v>
      </c>
      <c r="F221" s="95">
        <v>0</v>
      </c>
      <c r="G221" s="95">
        <v>0</v>
      </c>
      <c r="H221" s="95">
        <v>0</v>
      </c>
      <c r="I221" s="95">
        <v>400</v>
      </c>
      <c r="J221" s="110">
        <v>600</v>
      </c>
    </row>
    <row r="222" spans="1:10" x14ac:dyDescent="0.25">
      <c r="A222" s="23"/>
      <c r="B222" s="27">
        <v>637012</v>
      </c>
      <c r="C222" s="30" t="s">
        <v>300</v>
      </c>
      <c r="D222" s="25">
        <v>5300</v>
      </c>
      <c r="E222" s="66">
        <v>5300</v>
      </c>
      <c r="F222" s="95">
        <v>5300</v>
      </c>
      <c r="G222" s="95">
        <v>5300</v>
      </c>
      <c r="H222" s="95">
        <v>5300</v>
      </c>
      <c r="I222" s="95">
        <v>5300</v>
      </c>
      <c r="J222" s="95">
        <v>5300</v>
      </c>
    </row>
    <row r="223" spans="1:10" x14ac:dyDescent="0.25">
      <c r="A223" s="23"/>
      <c r="B223" s="27">
        <v>637014</v>
      </c>
      <c r="C223" s="30" t="s">
        <v>129</v>
      </c>
      <c r="D223" s="25">
        <f t="shared" ref="D223" si="44">SUM(D224:D226)</f>
        <v>18600</v>
      </c>
      <c r="E223" s="25">
        <f t="shared" ref="E223:G223" si="45">SUM(E224:E226)</f>
        <v>31800</v>
      </c>
      <c r="F223" s="92">
        <f t="shared" si="45"/>
        <v>35800</v>
      </c>
      <c r="G223" s="92">
        <f t="shared" si="45"/>
        <v>35800</v>
      </c>
      <c r="H223" s="92">
        <f t="shared" ref="H223:I223" si="46">SUM(H224:H226)</f>
        <v>35800</v>
      </c>
      <c r="I223" s="92">
        <f t="shared" si="46"/>
        <v>35800</v>
      </c>
      <c r="J223" s="92">
        <f t="shared" ref="J223" si="47">SUM(J224:J226)</f>
        <v>35800</v>
      </c>
    </row>
    <row r="224" spans="1:10" x14ac:dyDescent="0.25">
      <c r="A224" s="23"/>
      <c r="B224" s="48">
        <v>637014</v>
      </c>
      <c r="C224" s="31" t="s">
        <v>213</v>
      </c>
      <c r="D224" s="104">
        <v>18000</v>
      </c>
      <c r="E224" s="97">
        <v>31000</v>
      </c>
      <c r="F224" s="104">
        <v>35000</v>
      </c>
      <c r="G224" s="104">
        <v>35000</v>
      </c>
      <c r="H224" s="104">
        <v>35000</v>
      </c>
      <c r="I224" s="104">
        <v>35000</v>
      </c>
      <c r="J224" s="104">
        <v>35000</v>
      </c>
    </row>
    <row r="225" spans="1:10" x14ac:dyDescent="0.25">
      <c r="A225" s="23"/>
      <c r="B225" s="48">
        <v>637014</v>
      </c>
      <c r="C225" s="31" t="s">
        <v>130</v>
      </c>
      <c r="D225" s="97">
        <v>600</v>
      </c>
      <c r="E225" s="97">
        <v>800</v>
      </c>
      <c r="F225" s="97">
        <v>800</v>
      </c>
      <c r="G225" s="97">
        <v>800</v>
      </c>
      <c r="H225" s="97">
        <v>800</v>
      </c>
      <c r="I225" s="97">
        <v>800</v>
      </c>
      <c r="J225" s="97">
        <v>800</v>
      </c>
    </row>
    <row r="226" spans="1:10" x14ac:dyDescent="0.25">
      <c r="A226" s="23"/>
      <c r="B226" s="48" t="s">
        <v>302</v>
      </c>
      <c r="C226" s="31" t="s">
        <v>131</v>
      </c>
      <c r="D226" s="97">
        <v>0</v>
      </c>
      <c r="E226" s="97">
        <v>0</v>
      </c>
      <c r="F226" s="97">
        <v>0</v>
      </c>
      <c r="G226" s="97">
        <v>0</v>
      </c>
      <c r="H226" s="97">
        <v>0</v>
      </c>
      <c r="I226" s="97">
        <v>0</v>
      </c>
      <c r="J226" s="97">
        <v>0</v>
      </c>
    </row>
    <row r="227" spans="1:10" x14ac:dyDescent="0.25">
      <c r="A227" s="23"/>
      <c r="B227" s="27">
        <v>637015</v>
      </c>
      <c r="C227" s="30" t="s">
        <v>132</v>
      </c>
      <c r="D227" s="95">
        <v>7100</v>
      </c>
      <c r="E227" s="66">
        <v>7100</v>
      </c>
      <c r="F227" s="95">
        <v>7100</v>
      </c>
      <c r="G227" s="95">
        <v>7844.68</v>
      </c>
      <c r="H227" s="95">
        <v>7844.68</v>
      </c>
      <c r="I227" s="95">
        <v>9000</v>
      </c>
      <c r="J227" s="95">
        <v>9000</v>
      </c>
    </row>
    <row r="228" spans="1:10" x14ac:dyDescent="0.25">
      <c r="A228" s="23"/>
      <c r="B228" s="27">
        <v>637016</v>
      </c>
      <c r="C228" s="30" t="s">
        <v>133</v>
      </c>
      <c r="D228" s="25">
        <f t="shared" ref="D228:G228" si="48">SUM(D229:D231)</f>
        <v>3800</v>
      </c>
      <c r="E228" s="25">
        <f t="shared" si="48"/>
        <v>5300</v>
      </c>
      <c r="F228" s="92">
        <f t="shared" si="48"/>
        <v>5300</v>
      </c>
      <c r="G228" s="92">
        <f t="shared" si="48"/>
        <v>5300</v>
      </c>
      <c r="H228" s="92">
        <f t="shared" ref="H228:I228" si="49">SUM(H229:H231)</f>
        <v>5300</v>
      </c>
      <c r="I228" s="92">
        <f t="shared" si="49"/>
        <v>5300</v>
      </c>
      <c r="J228" s="92">
        <f t="shared" ref="J228" si="50">SUM(J229:J231)</f>
        <v>5800</v>
      </c>
    </row>
    <row r="229" spans="1:10" x14ac:dyDescent="0.25">
      <c r="A229" s="24"/>
      <c r="B229" s="48">
        <v>637016</v>
      </c>
      <c r="C229" s="31" t="s">
        <v>196</v>
      </c>
      <c r="D229" s="65">
        <v>3300</v>
      </c>
      <c r="E229" s="65">
        <v>4500</v>
      </c>
      <c r="F229" s="65">
        <v>4500</v>
      </c>
      <c r="G229" s="65">
        <v>4500</v>
      </c>
      <c r="H229" s="65">
        <v>4500</v>
      </c>
      <c r="I229" s="65">
        <v>4500</v>
      </c>
      <c r="J229" s="124">
        <v>5000</v>
      </c>
    </row>
    <row r="230" spans="1:10" x14ac:dyDescent="0.25">
      <c r="A230" s="24"/>
      <c r="B230" s="48">
        <v>637016</v>
      </c>
      <c r="C230" s="31" t="s">
        <v>134</v>
      </c>
      <c r="D230" s="65">
        <v>200</v>
      </c>
      <c r="E230" s="65">
        <v>350</v>
      </c>
      <c r="F230" s="65">
        <v>350</v>
      </c>
      <c r="G230" s="65">
        <v>350</v>
      </c>
      <c r="H230" s="65">
        <v>350</v>
      </c>
      <c r="I230" s="65">
        <v>350</v>
      </c>
      <c r="J230" s="65">
        <v>350</v>
      </c>
    </row>
    <row r="231" spans="1:10" x14ac:dyDescent="0.25">
      <c r="A231" s="2"/>
      <c r="B231" s="48" t="s">
        <v>303</v>
      </c>
      <c r="C231" s="31" t="s">
        <v>135</v>
      </c>
      <c r="D231" s="65">
        <v>300</v>
      </c>
      <c r="E231" s="65">
        <v>450</v>
      </c>
      <c r="F231" s="65">
        <v>450</v>
      </c>
      <c r="G231" s="65">
        <v>450</v>
      </c>
      <c r="H231" s="65">
        <v>450</v>
      </c>
      <c r="I231" s="65">
        <v>450</v>
      </c>
      <c r="J231" s="65">
        <v>450</v>
      </c>
    </row>
    <row r="232" spans="1:10" x14ac:dyDescent="0.25">
      <c r="A232" s="2"/>
      <c r="B232" s="27" t="s">
        <v>632</v>
      </c>
      <c r="C232" s="32" t="s">
        <v>633</v>
      </c>
      <c r="D232" s="25">
        <v>10000</v>
      </c>
      <c r="E232" s="66">
        <v>0</v>
      </c>
      <c r="F232" s="95">
        <v>0</v>
      </c>
      <c r="G232" s="95">
        <v>0</v>
      </c>
      <c r="H232" s="95">
        <v>0</v>
      </c>
      <c r="I232" s="95">
        <v>100</v>
      </c>
      <c r="J232" s="95">
        <v>100</v>
      </c>
    </row>
    <row r="233" spans="1:10" x14ac:dyDescent="0.25">
      <c r="A233" s="2"/>
      <c r="B233" s="27">
        <v>637027</v>
      </c>
      <c r="C233" s="32" t="s">
        <v>136</v>
      </c>
      <c r="D233" s="25">
        <v>10000</v>
      </c>
      <c r="E233" s="66">
        <v>10000</v>
      </c>
      <c r="F233" s="95">
        <v>7000</v>
      </c>
      <c r="G233" s="95">
        <v>7000</v>
      </c>
      <c r="H233" s="95">
        <v>7000</v>
      </c>
      <c r="I233" s="95">
        <v>7000</v>
      </c>
      <c r="J233" s="95">
        <v>7000</v>
      </c>
    </row>
    <row r="234" spans="1:10" x14ac:dyDescent="0.25">
      <c r="A234" s="2"/>
      <c r="B234" s="27">
        <v>637030</v>
      </c>
      <c r="C234" s="32" t="s">
        <v>137</v>
      </c>
      <c r="D234" s="25">
        <v>0</v>
      </c>
      <c r="E234" s="66"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</row>
    <row r="235" spans="1:10" x14ac:dyDescent="0.25">
      <c r="A235" s="2"/>
      <c r="B235" s="27">
        <v>637031</v>
      </c>
      <c r="C235" s="32" t="s">
        <v>138</v>
      </c>
      <c r="D235" s="25">
        <v>0</v>
      </c>
      <c r="E235" s="66"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</row>
    <row r="236" spans="1:10" x14ac:dyDescent="0.25">
      <c r="A236" s="2"/>
      <c r="B236" s="27">
        <v>637032</v>
      </c>
      <c r="C236" s="32" t="s">
        <v>139</v>
      </c>
      <c r="D236" s="25">
        <v>0</v>
      </c>
      <c r="E236" s="66"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</row>
    <row r="237" spans="1:10" x14ac:dyDescent="0.25">
      <c r="A237" s="2"/>
      <c r="B237" s="27" t="s">
        <v>486</v>
      </c>
      <c r="C237" s="32" t="s">
        <v>487</v>
      </c>
      <c r="D237" s="25">
        <v>0</v>
      </c>
      <c r="E237" s="66">
        <v>0</v>
      </c>
      <c r="F237" s="95">
        <v>0</v>
      </c>
      <c r="G237" s="95">
        <v>0</v>
      </c>
      <c r="H237" s="95">
        <v>0</v>
      </c>
      <c r="I237" s="95">
        <v>0</v>
      </c>
      <c r="J237" s="95">
        <v>0</v>
      </c>
    </row>
    <row r="238" spans="1:10" x14ac:dyDescent="0.25">
      <c r="A238" s="2"/>
      <c r="B238" s="27">
        <v>637035</v>
      </c>
      <c r="C238" s="32" t="s">
        <v>140</v>
      </c>
      <c r="D238" s="95">
        <v>1000</v>
      </c>
      <c r="E238" s="66">
        <v>1000</v>
      </c>
      <c r="F238" s="95">
        <v>1000</v>
      </c>
      <c r="G238" s="95">
        <v>1000</v>
      </c>
      <c r="H238" s="95">
        <v>1000</v>
      </c>
      <c r="I238" s="95">
        <v>500</v>
      </c>
      <c r="J238" s="110">
        <v>600</v>
      </c>
    </row>
    <row r="239" spans="1:10" x14ac:dyDescent="0.25">
      <c r="A239" s="2"/>
      <c r="B239" s="54">
        <v>642</v>
      </c>
      <c r="C239" s="56" t="s">
        <v>408</v>
      </c>
      <c r="D239" s="25">
        <f>D240+D242</f>
        <v>5000</v>
      </c>
      <c r="E239" s="25">
        <f>E240+E242+E241</f>
        <v>8600</v>
      </c>
      <c r="F239" s="25">
        <f>SUM(F240:F244)</f>
        <v>4510</v>
      </c>
      <c r="G239" s="25">
        <f>SUM(G240:G244)</f>
        <v>4510</v>
      </c>
      <c r="H239" s="25">
        <f>SUM(H240:H244)</f>
        <v>4510</v>
      </c>
      <c r="I239" s="25">
        <f>SUM(I240:I246)</f>
        <v>8615</v>
      </c>
      <c r="J239" s="25">
        <f>SUM(J240:J246)</f>
        <v>10115</v>
      </c>
    </row>
    <row r="240" spans="1:10" x14ac:dyDescent="0.25">
      <c r="A240" s="2"/>
      <c r="B240" s="48">
        <v>642012</v>
      </c>
      <c r="C240" s="31" t="s">
        <v>409</v>
      </c>
      <c r="D240" s="97">
        <v>5000</v>
      </c>
      <c r="E240" s="97">
        <v>5000</v>
      </c>
      <c r="F240" s="97">
        <v>0</v>
      </c>
      <c r="G240" s="97">
        <v>0</v>
      </c>
      <c r="H240" s="97">
        <v>0</v>
      </c>
      <c r="I240" s="97">
        <v>0</v>
      </c>
      <c r="J240" s="97">
        <v>0</v>
      </c>
    </row>
    <row r="241" spans="1:17" x14ac:dyDescent="0.25">
      <c r="A241" s="2"/>
      <c r="B241" s="48">
        <v>642001</v>
      </c>
      <c r="C241" s="36" t="s">
        <v>519</v>
      </c>
      <c r="D241" s="65"/>
      <c r="E241" s="97">
        <v>3600</v>
      </c>
      <c r="F241" s="65">
        <v>3600</v>
      </c>
      <c r="G241" s="65">
        <v>3600</v>
      </c>
      <c r="H241" s="65">
        <v>3600</v>
      </c>
      <c r="I241" s="65">
        <v>2700</v>
      </c>
      <c r="J241" s="65">
        <v>2700</v>
      </c>
      <c r="K241" s="98"/>
      <c r="L241" s="98"/>
      <c r="M241" s="98"/>
      <c r="N241" s="98"/>
      <c r="O241" s="98"/>
      <c r="P241" s="98"/>
      <c r="Q241" s="98"/>
    </row>
    <row r="242" spans="1:17" x14ac:dyDescent="0.25">
      <c r="A242" s="2"/>
      <c r="B242" s="48">
        <v>642013</v>
      </c>
      <c r="C242" s="31" t="s">
        <v>410</v>
      </c>
      <c r="D242" s="77">
        <v>0</v>
      </c>
      <c r="E242" s="97">
        <v>0</v>
      </c>
      <c r="F242" s="97">
        <v>0</v>
      </c>
      <c r="G242" s="97">
        <v>0</v>
      </c>
      <c r="H242" s="97">
        <v>0</v>
      </c>
      <c r="I242" s="97">
        <v>0</v>
      </c>
      <c r="J242" s="97">
        <v>0</v>
      </c>
    </row>
    <row r="243" spans="1:17" x14ac:dyDescent="0.25">
      <c r="A243" s="2"/>
      <c r="B243" s="48" t="s">
        <v>635</v>
      </c>
      <c r="C243" s="31" t="s">
        <v>544</v>
      </c>
      <c r="D243" s="77">
        <v>0</v>
      </c>
      <c r="E243" s="97">
        <v>910</v>
      </c>
      <c r="F243" s="97">
        <v>910</v>
      </c>
      <c r="G243" s="97">
        <v>910</v>
      </c>
      <c r="H243" s="97">
        <v>910</v>
      </c>
      <c r="I243" s="97">
        <v>910</v>
      </c>
      <c r="J243" s="97">
        <v>910</v>
      </c>
    </row>
    <row r="244" spans="1:17" x14ac:dyDescent="0.25">
      <c r="A244" s="2"/>
      <c r="B244" s="48">
        <v>642014</v>
      </c>
      <c r="C244" s="31" t="s">
        <v>554</v>
      </c>
      <c r="D244" s="77">
        <v>0</v>
      </c>
      <c r="E244" s="97">
        <v>500</v>
      </c>
      <c r="F244" s="97">
        <v>0</v>
      </c>
      <c r="G244" s="97">
        <v>0</v>
      </c>
      <c r="H244" s="97">
        <v>0</v>
      </c>
      <c r="I244" s="97">
        <v>0</v>
      </c>
      <c r="J244" s="97">
        <v>0</v>
      </c>
    </row>
    <row r="245" spans="1:17" x14ac:dyDescent="0.25">
      <c r="A245" s="2"/>
      <c r="B245" s="48" t="s">
        <v>634</v>
      </c>
      <c r="C245" s="31" t="s">
        <v>636</v>
      </c>
      <c r="D245" s="77">
        <v>0</v>
      </c>
      <c r="E245" s="97">
        <v>0</v>
      </c>
      <c r="F245" s="97">
        <v>0</v>
      </c>
      <c r="G245" s="97">
        <v>0</v>
      </c>
      <c r="H245" s="97">
        <v>0</v>
      </c>
      <c r="I245" s="97">
        <v>5000</v>
      </c>
      <c r="J245" s="138">
        <v>6500</v>
      </c>
    </row>
    <row r="246" spans="1:17" x14ac:dyDescent="0.25">
      <c r="A246" s="2"/>
      <c r="B246" s="48" t="s">
        <v>657</v>
      </c>
      <c r="C246" s="31" t="s">
        <v>658</v>
      </c>
      <c r="D246" s="77">
        <v>0</v>
      </c>
      <c r="E246" s="97">
        <v>0</v>
      </c>
      <c r="F246" s="97">
        <v>0</v>
      </c>
      <c r="G246" s="97">
        <v>0</v>
      </c>
      <c r="H246" s="97">
        <v>0</v>
      </c>
      <c r="I246" s="97">
        <v>5</v>
      </c>
      <c r="J246" s="97">
        <v>5</v>
      </c>
    </row>
    <row r="247" spans="1:17" x14ac:dyDescent="0.25">
      <c r="A247" s="2"/>
      <c r="B247" s="54">
        <v>651</v>
      </c>
      <c r="C247" s="56" t="s">
        <v>304</v>
      </c>
      <c r="D247" s="25">
        <f t="shared" ref="D247:E247" si="51">SUM(D248:D250)</f>
        <v>9489.6</v>
      </c>
      <c r="E247" s="25">
        <f t="shared" si="51"/>
        <v>16489.599999999999</v>
      </c>
      <c r="F247" s="25">
        <f>SUM(F248:F252)</f>
        <v>19516</v>
      </c>
      <c r="G247" s="25">
        <f>SUM(G248:G252)</f>
        <v>17492</v>
      </c>
      <c r="H247" s="25">
        <f>SUM(H248:H252)</f>
        <v>17492</v>
      </c>
      <c r="I247" s="25">
        <f>SUM(I248:I252)</f>
        <v>21492</v>
      </c>
      <c r="J247" s="25">
        <f>SUM(J248:J252)</f>
        <v>21492</v>
      </c>
    </row>
    <row r="248" spans="1:17" x14ac:dyDescent="0.25">
      <c r="A248" s="10"/>
      <c r="B248" s="48">
        <v>651002</v>
      </c>
      <c r="C248" s="31" t="s">
        <v>141</v>
      </c>
      <c r="D248" s="97">
        <v>3000</v>
      </c>
      <c r="E248" s="97">
        <v>10000</v>
      </c>
      <c r="F248" s="97">
        <v>7000</v>
      </c>
      <c r="G248" s="97">
        <v>7000</v>
      </c>
      <c r="H248" s="97">
        <v>7000</v>
      </c>
      <c r="I248" s="97">
        <v>10000</v>
      </c>
      <c r="J248" s="97">
        <v>10000</v>
      </c>
    </row>
    <row r="249" spans="1:17" x14ac:dyDescent="0.25">
      <c r="A249" s="10"/>
      <c r="B249" s="48" t="s">
        <v>305</v>
      </c>
      <c r="C249" s="31" t="s">
        <v>197</v>
      </c>
      <c r="D249" s="97">
        <v>2624</v>
      </c>
      <c r="E249" s="97">
        <v>2624</v>
      </c>
      <c r="F249" s="97">
        <v>2423</v>
      </c>
      <c r="G249" s="97">
        <v>2423</v>
      </c>
      <c r="H249" s="97">
        <v>2423</v>
      </c>
      <c r="I249" s="97">
        <v>2423</v>
      </c>
      <c r="J249" s="97">
        <v>2423</v>
      </c>
    </row>
    <row r="250" spans="1:17" x14ac:dyDescent="0.25">
      <c r="A250" s="10"/>
      <c r="B250" s="48" t="s">
        <v>306</v>
      </c>
      <c r="C250" s="31" t="s">
        <v>198</v>
      </c>
      <c r="D250" s="97">
        <v>3865.6</v>
      </c>
      <c r="E250" s="97">
        <v>3865.6</v>
      </c>
      <c r="F250" s="97">
        <v>3793</v>
      </c>
      <c r="G250" s="97">
        <v>3793</v>
      </c>
      <c r="H250" s="97">
        <v>3793</v>
      </c>
      <c r="I250" s="97">
        <v>3793</v>
      </c>
      <c r="J250" s="97">
        <v>3793</v>
      </c>
    </row>
    <row r="251" spans="1:17" x14ac:dyDescent="0.25">
      <c r="A251" s="10"/>
      <c r="B251" s="48" t="s">
        <v>586</v>
      </c>
      <c r="C251" s="31" t="s">
        <v>567</v>
      </c>
      <c r="D251" s="97">
        <v>0</v>
      </c>
      <c r="E251" s="97">
        <v>0</v>
      </c>
      <c r="F251" s="97">
        <v>6000</v>
      </c>
      <c r="G251" s="97">
        <v>4000</v>
      </c>
      <c r="H251" s="97">
        <v>4000</v>
      </c>
      <c r="I251" s="97">
        <v>5000</v>
      </c>
      <c r="J251" s="97">
        <v>5000</v>
      </c>
    </row>
    <row r="252" spans="1:17" x14ac:dyDescent="0.25">
      <c r="A252" s="10"/>
      <c r="B252" s="48" t="s">
        <v>585</v>
      </c>
      <c r="C252" s="31" t="s">
        <v>568</v>
      </c>
      <c r="D252" s="97">
        <v>0</v>
      </c>
      <c r="E252" s="97">
        <v>0</v>
      </c>
      <c r="F252" s="97">
        <v>300</v>
      </c>
      <c r="G252" s="97">
        <v>276</v>
      </c>
      <c r="H252" s="97">
        <v>276</v>
      </c>
      <c r="I252" s="97">
        <v>276</v>
      </c>
      <c r="J252" s="97">
        <v>276</v>
      </c>
    </row>
    <row r="253" spans="1:17" x14ac:dyDescent="0.25">
      <c r="A253" s="20" t="s">
        <v>29</v>
      </c>
      <c r="B253" s="46"/>
      <c r="C253" s="20"/>
      <c r="D253" s="68">
        <f t="shared" ref="D253:J253" si="52">D247+D239+D209+D206+D198+D192+D167+D130+D129+D111</f>
        <v>822735.96</v>
      </c>
      <c r="E253" s="68">
        <f t="shared" si="52"/>
        <v>840446.82000000007</v>
      </c>
      <c r="F253" s="68">
        <f t="shared" si="52"/>
        <v>916501.6</v>
      </c>
      <c r="G253" s="68">
        <f t="shared" si="52"/>
        <v>924696.67999999993</v>
      </c>
      <c r="H253" s="68">
        <f t="shared" si="52"/>
        <v>901286.67999999993</v>
      </c>
      <c r="I253" s="68">
        <f t="shared" si="52"/>
        <v>946137.4</v>
      </c>
      <c r="J253" s="68">
        <f t="shared" si="52"/>
        <v>962583.4</v>
      </c>
    </row>
    <row r="254" spans="1:17" x14ac:dyDescent="0.25">
      <c r="A254" s="20" t="s">
        <v>249</v>
      </c>
      <c r="B254" s="46"/>
      <c r="C254" s="20"/>
      <c r="D254" s="68">
        <v>3400</v>
      </c>
      <c r="E254" s="68">
        <v>5000</v>
      </c>
      <c r="F254" s="68">
        <v>3400</v>
      </c>
      <c r="G254" s="68">
        <v>3400</v>
      </c>
      <c r="H254" s="68">
        <v>3400</v>
      </c>
      <c r="I254" s="68">
        <v>3700.46</v>
      </c>
      <c r="J254" s="139">
        <v>4300</v>
      </c>
    </row>
    <row r="255" spans="1:17" x14ac:dyDescent="0.25">
      <c r="A255" s="20" t="s">
        <v>517</v>
      </c>
      <c r="B255" s="46"/>
      <c r="C255" s="20"/>
      <c r="D255" s="68">
        <v>400</v>
      </c>
      <c r="E255" s="68">
        <v>400</v>
      </c>
      <c r="F255" s="68">
        <v>400</v>
      </c>
      <c r="G255" s="68">
        <v>400</v>
      </c>
      <c r="H255" s="68">
        <v>400</v>
      </c>
      <c r="I255" s="68">
        <v>400</v>
      </c>
      <c r="J255" s="68">
        <v>400</v>
      </c>
    </row>
    <row r="256" spans="1:17" x14ac:dyDescent="0.25">
      <c r="A256" s="20" t="s">
        <v>250</v>
      </c>
      <c r="B256" s="46"/>
      <c r="C256" s="20"/>
      <c r="D256" s="68">
        <v>6000</v>
      </c>
      <c r="E256" s="68">
        <v>6000</v>
      </c>
      <c r="F256" s="68">
        <v>6000</v>
      </c>
      <c r="G256" s="68">
        <v>6000</v>
      </c>
      <c r="H256" s="68">
        <v>6000</v>
      </c>
      <c r="I256" s="68">
        <v>6000</v>
      </c>
      <c r="J256" s="68">
        <v>6000</v>
      </c>
    </row>
    <row r="257" spans="1:10" x14ac:dyDescent="0.25">
      <c r="A257" s="20" t="s">
        <v>251</v>
      </c>
      <c r="B257" s="46"/>
      <c r="C257" s="20"/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0</v>
      </c>
      <c r="J257" s="68">
        <v>0</v>
      </c>
    </row>
    <row r="258" spans="1:10" x14ac:dyDescent="0.25">
      <c r="A258" s="33" t="s">
        <v>30</v>
      </c>
      <c r="B258" s="49"/>
      <c r="C258" s="33"/>
      <c r="D258" s="105">
        <f t="shared" ref="D258:J258" si="53">D110+D253+D254+D255+D256+D257</f>
        <v>861535.96</v>
      </c>
      <c r="E258" s="105">
        <f t="shared" si="53"/>
        <v>893146.82000000007</v>
      </c>
      <c r="F258" s="105">
        <f t="shared" si="53"/>
        <v>978551.6</v>
      </c>
      <c r="G258" s="105">
        <f t="shared" si="53"/>
        <v>986746.67999999993</v>
      </c>
      <c r="H258" s="105">
        <f t="shared" si="53"/>
        <v>963336.67999999993</v>
      </c>
      <c r="I258" s="105">
        <f t="shared" si="53"/>
        <v>1008487.86</v>
      </c>
      <c r="J258" s="105">
        <f t="shared" si="53"/>
        <v>1025533.4</v>
      </c>
    </row>
    <row r="259" spans="1:10" x14ac:dyDescent="0.25">
      <c r="A259" s="2"/>
      <c r="B259" s="27">
        <v>621</v>
      </c>
      <c r="C259" s="32" t="s">
        <v>144</v>
      </c>
      <c r="D259" s="12">
        <v>1380</v>
      </c>
      <c r="E259" s="12">
        <v>1380</v>
      </c>
      <c r="F259" s="93">
        <v>2200</v>
      </c>
      <c r="G259" s="93">
        <v>2200</v>
      </c>
      <c r="H259" s="93">
        <v>2200</v>
      </c>
      <c r="I259" s="93">
        <v>2200</v>
      </c>
      <c r="J259" s="93">
        <v>2200</v>
      </c>
    </row>
    <row r="260" spans="1:10" x14ac:dyDescent="0.25">
      <c r="A260" s="2"/>
      <c r="B260" s="27">
        <v>625</v>
      </c>
      <c r="C260" s="32" t="s">
        <v>142</v>
      </c>
      <c r="D260" s="12">
        <v>3100</v>
      </c>
      <c r="E260" s="12">
        <v>3100</v>
      </c>
      <c r="F260" s="93">
        <v>5800</v>
      </c>
      <c r="G260" s="93">
        <v>5800</v>
      </c>
      <c r="H260" s="93">
        <v>5800</v>
      </c>
      <c r="I260" s="93">
        <v>5800</v>
      </c>
      <c r="J260" s="93">
        <v>5800</v>
      </c>
    </row>
    <row r="261" spans="1:10" x14ac:dyDescent="0.25">
      <c r="A261" s="2"/>
      <c r="B261" s="27">
        <v>637</v>
      </c>
      <c r="C261" s="32" t="s">
        <v>143</v>
      </c>
      <c r="D261" s="12">
        <v>13800</v>
      </c>
      <c r="E261" s="12">
        <v>13800</v>
      </c>
      <c r="F261" s="93">
        <v>23000</v>
      </c>
      <c r="G261" s="93">
        <v>23000</v>
      </c>
      <c r="H261" s="93">
        <v>23000</v>
      </c>
      <c r="I261" s="93">
        <v>23000</v>
      </c>
      <c r="J261" s="93">
        <v>23000</v>
      </c>
    </row>
    <row r="262" spans="1:10" x14ac:dyDescent="0.25">
      <c r="A262" s="20" t="s">
        <v>31</v>
      </c>
      <c r="B262" s="46"/>
      <c r="C262" s="20"/>
      <c r="D262" s="106">
        <f t="shared" ref="D262:G262" si="54">SUM(D259:D261)</f>
        <v>18280</v>
      </c>
      <c r="E262" s="106">
        <f t="shared" si="54"/>
        <v>18280</v>
      </c>
      <c r="F262" s="106">
        <f t="shared" si="54"/>
        <v>31000</v>
      </c>
      <c r="G262" s="106">
        <f t="shared" si="54"/>
        <v>31000</v>
      </c>
      <c r="H262" s="106">
        <f t="shared" ref="H262:I262" si="55">SUM(H259:H261)</f>
        <v>31000</v>
      </c>
      <c r="I262" s="106">
        <f t="shared" si="55"/>
        <v>31000</v>
      </c>
      <c r="J262" s="106">
        <f t="shared" ref="J262" si="56">SUM(J259:J261)</f>
        <v>31000</v>
      </c>
    </row>
    <row r="263" spans="1:10" x14ac:dyDescent="0.25">
      <c r="A263" s="20" t="s">
        <v>32</v>
      </c>
      <c r="B263" s="46"/>
      <c r="C263" s="20"/>
      <c r="D263" s="107">
        <v>2500</v>
      </c>
      <c r="E263" s="107">
        <v>2500</v>
      </c>
      <c r="F263" s="107">
        <v>2500</v>
      </c>
      <c r="G263" s="107">
        <v>2500</v>
      </c>
      <c r="H263" s="107">
        <v>2500</v>
      </c>
      <c r="I263" s="107">
        <v>7651.28</v>
      </c>
      <c r="J263" s="107">
        <v>7651.28</v>
      </c>
    </row>
    <row r="264" spans="1:10" x14ac:dyDescent="0.25">
      <c r="A264" s="33" t="s">
        <v>33</v>
      </c>
      <c r="B264" s="49"/>
      <c r="C264" s="33"/>
      <c r="D264" s="105">
        <f t="shared" ref="D264:G264" si="57">D262+D263</f>
        <v>20780</v>
      </c>
      <c r="E264" s="105">
        <f t="shared" si="57"/>
        <v>20780</v>
      </c>
      <c r="F264" s="105">
        <f t="shared" si="57"/>
        <v>33500</v>
      </c>
      <c r="G264" s="105">
        <f t="shared" si="57"/>
        <v>33500</v>
      </c>
      <c r="H264" s="105">
        <f t="shared" ref="H264:I264" si="58">H262+H263</f>
        <v>33500</v>
      </c>
      <c r="I264" s="105">
        <f t="shared" si="58"/>
        <v>38651.279999999999</v>
      </c>
      <c r="J264" s="105">
        <f t="shared" ref="J264" si="59">J262+J263</f>
        <v>38651.279999999999</v>
      </c>
    </row>
    <row r="265" spans="1:10" x14ac:dyDescent="0.25">
      <c r="A265" s="2"/>
      <c r="B265" s="27" t="s">
        <v>311</v>
      </c>
      <c r="C265" s="32" t="s">
        <v>145</v>
      </c>
      <c r="D265" s="91">
        <v>1701</v>
      </c>
      <c r="E265" s="96">
        <v>1701</v>
      </c>
      <c r="F265" s="91">
        <v>1701</v>
      </c>
      <c r="G265" s="91">
        <v>1701</v>
      </c>
      <c r="H265" s="91">
        <v>1701</v>
      </c>
      <c r="I265" s="91">
        <v>0</v>
      </c>
      <c r="J265" s="91">
        <v>0</v>
      </c>
    </row>
    <row r="266" spans="1:10" x14ac:dyDescent="0.25">
      <c r="A266" s="2"/>
      <c r="B266" s="27" t="s">
        <v>312</v>
      </c>
      <c r="C266" s="32" t="s">
        <v>146</v>
      </c>
      <c r="D266" s="91">
        <v>210</v>
      </c>
      <c r="E266" s="96">
        <v>210</v>
      </c>
      <c r="F266" s="91">
        <v>210</v>
      </c>
      <c r="G266" s="91">
        <v>210</v>
      </c>
      <c r="H266" s="91">
        <v>210</v>
      </c>
      <c r="I266" s="91">
        <v>0</v>
      </c>
      <c r="J266" s="91">
        <v>0</v>
      </c>
    </row>
    <row r="267" spans="1:10" x14ac:dyDescent="0.25">
      <c r="A267" s="2"/>
      <c r="B267" s="27" t="s">
        <v>315</v>
      </c>
      <c r="C267" s="32" t="s">
        <v>314</v>
      </c>
      <c r="D267" s="91">
        <v>3936</v>
      </c>
      <c r="E267" s="96">
        <v>3936</v>
      </c>
      <c r="F267" s="91">
        <v>3936</v>
      </c>
      <c r="G267" s="91">
        <v>3936</v>
      </c>
      <c r="H267" s="91">
        <v>3936</v>
      </c>
      <c r="I267" s="91">
        <v>500</v>
      </c>
      <c r="J267" s="91">
        <v>500</v>
      </c>
    </row>
    <row r="268" spans="1:10" x14ac:dyDescent="0.25">
      <c r="A268" s="20" t="s">
        <v>37</v>
      </c>
      <c r="B268" s="46"/>
      <c r="C268" s="20"/>
      <c r="D268" s="68">
        <f t="shared" ref="D268:G268" si="60">SUM(D265:D267)</f>
        <v>5847</v>
      </c>
      <c r="E268" s="68">
        <f t="shared" si="60"/>
        <v>5847</v>
      </c>
      <c r="F268" s="68">
        <f t="shared" si="60"/>
        <v>5847</v>
      </c>
      <c r="G268" s="68">
        <f t="shared" si="60"/>
        <v>5847</v>
      </c>
      <c r="H268" s="68">
        <f t="shared" ref="H268:I268" si="61">SUM(H265:H267)</f>
        <v>5847</v>
      </c>
      <c r="I268" s="68">
        <f t="shared" si="61"/>
        <v>500</v>
      </c>
      <c r="J268" s="68">
        <f t="shared" ref="J268" si="62">SUM(J265:J267)</f>
        <v>500</v>
      </c>
    </row>
    <row r="269" spans="1:10" x14ac:dyDescent="0.25">
      <c r="A269" s="2"/>
      <c r="B269" s="27" t="s">
        <v>310</v>
      </c>
      <c r="C269" s="32" t="s">
        <v>147</v>
      </c>
      <c r="D269" s="12">
        <v>1000</v>
      </c>
      <c r="E269" s="12">
        <v>1000</v>
      </c>
      <c r="F269" s="91">
        <v>1000</v>
      </c>
      <c r="G269" s="91">
        <v>1000</v>
      </c>
      <c r="H269" s="91">
        <v>1000</v>
      </c>
      <c r="I269" s="91">
        <v>1000</v>
      </c>
      <c r="J269" s="91">
        <v>1000</v>
      </c>
    </row>
    <row r="270" spans="1:10" x14ac:dyDescent="0.25">
      <c r="A270" s="20" t="s">
        <v>38</v>
      </c>
      <c r="B270" s="46"/>
      <c r="C270" s="20"/>
      <c r="D270" s="68">
        <f t="shared" ref="D270:G270" si="63">D269</f>
        <v>1000</v>
      </c>
      <c r="E270" s="68">
        <f t="shared" si="63"/>
        <v>1000</v>
      </c>
      <c r="F270" s="68">
        <f t="shared" si="63"/>
        <v>1000</v>
      </c>
      <c r="G270" s="68">
        <f t="shared" si="63"/>
        <v>1000</v>
      </c>
      <c r="H270" s="68">
        <f t="shared" ref="H270:I270" si="64">H269</f>
        <v>1000</v>
      </c>
      <c r="I270" s="68">
        <f t="shared" si="64"/>
        <v>1000</v>
      </c>
      <c r="J270" s="68">
        <f t="shared" ref="J270" si="65">J269</f>
        <v>1000</v>
      </c>
    </row>
    <row r="271" spans="1:10" x14ac:dyDescent="0.25">
      <c r="A271" s="2"/>
      <c r="B271" s="27" t="s">
        <v>307</v>
      </c>
      <c r="C271" s="32" t="s">
        <v>215</v>
      </c>
      <c r="D271" s="91">
        <v>4900</v>
      </c>
      <c r="E271" s="96">
        <v>10000</v>
      </c>
      <c r="F271" s="91">
        <v>5000</v>
      </c>
      <c r="G271" s="91">
        <v>5000</v>
      </c>
      <c r="H271" s="91">
        <v>4000</v>
      </c>
      <c r="I271" s="91">
        <v>4000</v>
      </c>
      <c r="J271" s="91">
        <v>4000</v>
      </c>
    </row>
    <row r="272" spans="1:10" x14ac:dyDescent="0.25">
      <c r="A272" s="2"/>
      <c r="B272" s="27" t="s">
        <v>308</v>
      </c>
      <c r="C272" s="32" t="s">
        <v>148</v>
      </c>
      <c r="D272" s="91">
        <v>100</v>
      </c>
      <c r="E272" s="96">
        <v>100</v>
      </c>
      <c r="F272" s="91">
        <v>100</v>
      </c>
      <c r="G272" s="91">
        <v>100</v>
      </c>
      <c r="H272" s="91">
        <v>100</v>
      </c>
      <c r="I272" s="91">
        <v>100</v>
      </c>
      <c r="J272" s="91">
        <v>100</v>
      </c>
    </row>
    <row r="273" spans="1:10" x14ac:dyDescent="0.25">
      <c r="A273" s="2"/>
      <c r="B273" s="27" t="s">
        <v>639</v>
      </c>
      <c r="C273" s="32" t="s">
        <v>640</v>
      </c>
      <c r="D273" s="91">
        <v>0</v>
      </c>
      <c r="E273" s="96">
        <v>0</v>
      </c>
      <c r="F273" s="91">
        <v>0</v>
      </c>
      <c r="G273" s="91">
        <v>0</v>
      </c>
      <c r="H273" s="91">
        <v>0</v>
      </c>
      <c r="I273" s="91">
        <v>100</v>
      </c>
      <c r="J273" s="91">
        <v>100</v>
      </c>
    </row>
    <row r="274" spans="1:10" x14ac:dyDescent="0.25">
      <c r="A274" s="2"/>
      <c r="B274" s="27" t="s">
        <v>309</v>
      </c>
      <c r="C274" s="32" t="s">
        <v>149</v>
      </c>
      <c r="D274" s="91">
        <v>3000</v>
      </c>
      <c r="E274" s="96">
        <v>4320</v>
      </c>
      <c r="F274" s="91">
        <v>4320</v>
      </c>
      <c r="G274" s="91">
        <v>4320</v>
      </c>
      <c r="H274" s="91">
        <v>4320</v>
      </c>
      <c r="I274" s="91">
        <v>4320</v>
      </c>
      <c r="J274" s="91">
        <v>4320</v>
      </c>
    </row>
    <row r="275" spans="1:10" x14ac:dyDescent="0.25">
      <c r="A275" s="2"/>
      <c r="B275" s="27" t="s">
        <v>637</v>
      </c>
      <c r="C275" s="32" t="s">
        <v>638</v>
      </c>
      <c r="D275" s="91">
        <v>0</v>
      </c>
      <c r="E275" s="96">
        <v>0</v>
      </c>
      <c r="F275" s="91">
        <v>0</v>
      </c>
      <c r="G275" s="91">
        <v>0</v>
      </c>
      <c r="H275" s="91">
        <v>0</v>
      </c>
      <c r="I275" s="91">
        <v>110</v>
      </c>
      <c r="J275" s="91">
        <v>110</v>
      </c>
    </row>
    <row r="276" spans="1:10" x14ac:dyDescent="0.25">
      <c r="A276" s="20" t="s">
        <v>35</v>
      </c>
      <c r="B276" s="46"/>
      <c r="C276" s="20"/>
      <c r="D276" s="68">
        <f t="shared" ref="D276:I276" si="66">SUM(D271:D275)</f>
        <v>8000</v>
      </c>
      <c r="E276" s="68">
        <f t="shared" si="66"/>
        <v>14420</v>
      </c>
      <c r="F276" s="68">
        <f t="shared" si="66"/>
        <v>9420</v>
      </c>
      <c r="G276" s="68">
        <f t="shared" si="66"/>
        <v>9420</v>
      </c>
      <c r="H276" s="68">
        <f t="shared" si="66"/>
        <v>8420</v>
      </c>
      <c r="I276" s="68">
        <f t="shared" si="66"/>
        <v>8630</v>
      </c>
      <c r="J276" s="68">
        <f t="shared" ref="J276" si="67">SUM(J271:J275)</f>
        <v>8630</v>
      </c>
    </row>
    <row r="277" spans="1:10" x14ac:dyDescent="0.25">
      <c r="A277" s="2"/>
      <c r="B277" s="27" t="s">
        <v>313</v>
      </c>
      <c r="C277" s="32" t="s">
        <v>150</v>
      </c>
      <c r="D277" s="12">
        <v>500</v>
      </c>
      <c r="E277" s="96">
        <v>500</v>
      </c>
      <c r="F277" s="91">
        <v>500</v>
      </c>
      <c r="G277" s="91">
        <v>500</v>
      </c>
      <c r="H277" s="91">
        <v>500</v>
      </c>
      <c r="I277" s="91">
        <v>500</v>
      </c>
      <c r="J277" s="91">
        <v>500</v>
      </c>
    </row>
    <row r="278" spans="1:10" x14ac:dyDescent="0.25">
      <c r="A278" s="20" t="s">
        <v>36</v>
      </c>
      <c r="B278" s="46"/>
      <c r="C278" s="20"/>
      <c r="D278" s="68">
        <f t="shared" ref="D278:G278" si="68">D277</f>
        <v>500</v>
      </c>
      <c r="E278" s="68">
        <f t="shared" si="68"/>
        <v>500</v>
      </c>
      <c r="F278" s="68">
        <f t="shared" si="68"/>
        <v>500</v>
      </c>
      <c r="G278" s="68">
        <f t="shared" si="68"/>
        <v>500</v>
      </c>
      <c r="H278" s="68">
        <f t="shared" ref="H278:I278" si="69">H277</f>
        <v>500</v>
      </c>
      <c r="I278" s="68">
        <f t="shared" si="69"/>
        <v>500</v>
      </c>
      <c r="J278" s="68">
        <f t="shared" ref="J278" si="70">J277</f>
        <v>500</v>
      </c>
    </row>
    <row r="279" spans="1:10" x14ac:dyDescent="0.25">
      <c r="A279" s="33" t="s">
        <v>34</v>
      </c>
      <c r="B279" s="49"/>
      <c r="C279" s="33"/>
      <c r="D279" s="105">
        <f t="shared" ref="D279:G279" si="71">D268+D270+D276+D278</f>
        <v>15347</v>
      </c>
      <c r="E279" s="105">
        <f t="shared" si="71"/>
        <v>21767</v>
      </c>
      <c r="F279" s="105">
        <f t="shared" si="71"/>
        <v>16767</v>
      </c>
      <c r="G279" s="105">
        <f t="shared" si="71"/>
        <v>16767</v>
      </c>
      <c r="H279" s="105">
        <f t="shared" ref="H279:I279" si="72">H268+H270+H276+H278</f>
        <v>15767</v>
      </c>
      <c r="I279" s="105">
        <f t="shared" si="72"/>
        <v>10630</v>
      </c>
      <c r="J279" s="105">
        <f t="shared" ref="J279" si="73">J268+J270+J276+J278</f>
        <v>10630</v>
      </c>
    </row>
    <row r="280" spans="1:10" x14ac:dyDescent="0.25">
      <c r="A280" s="2"/>
      <c r="B280" s="27" t="s">
        <v>316</v>
      </c>
      <c r="C280" s="27" t="s">
        <v>154</v>
      </c>
      <c r="D280" s="91">
        <v>300</v>
      </c>
      <c r="E280" s="96">
        <v>500</v>
      </c>
      <c r="F280" s="91">
        <v>500</v>
      </c>
      <c r="G280" s="91">
        <v>500</v>
      </c>
      <c r="H280" s="91">
        <v>500</v>
      </c>
      <c r="I280" s="91">
        <v>500</v>
      </c>
      <c r="J280" s="91">
        <v>500</v>
      </c>
    </row>
    <row r="281" spans="1:10" x14ac:dyDescent="0.25">
      <c r="A281" s="2"/>
      <c r="B281" s="27" t="s">
        <v>317</v>
      </c>
      <c r="C281" s="27" t="s">
        <v>153</v>
      </c>
      <c r="D281" s="91">
        <v>600</v>
      </c>
      <c r="E281" s="96">
        <v>600</v>
      </c>
      <c r="F281" s="91">
        <v>600</v>
      </c>
      <c r="G281" s="91">
        <v>600</v>
      </c>
      <c r="H281" s="91">
        <v>600</v>
      </c>
      <c r="I281" s="91">
        <v>600</v>
      </c>
      <c r="J281" s="91">
        <v>600</v>
      </c>
    </row>
    <row r="282" spans="1:10" x14ac:dyDescent="0.25">
      <c r="A282" s="2"/>
      <c r="B282" s="27" t="s">
        <v>510</v>
      </c>
      <c r="C282" s="27" t="s">
        <v>574</v>
      </c>
      <c r="D282" s="91">
        <v>50</v>
      </c>
      <c r="E282" s="96">
        <v>1500</v>
      </c>
      <c r="F282" s="91">
        <v>6100</v>
      </c>
      <c r="G282" s="91">
        <v>6100</v>
      </c>
      <c r="H282" s="91">
        <v>6100</v>
      </c>
      <c r="I282" s="91">
        <v>6100</v>
      </c>
      <c r="J282" s="91">
        <v>6100</v>
      </c>
    </row>
    <row r="283" spans="1:10" x14ac:dyDescent="0.25">
      <c r="A283" s="2"/>
      <c r="B283" s="27" t="s">
        <v>509</v>
      </c>
      <c r="C283" s="27" t="s">
        <v>156</v>
      </c>
      <c r="D283" s="91">
        <v>300</v>
      </c>
      <c r="E283" s="96">
        <v>300</v>
      </c>
      <c r="F283" s="91">
        <v>1300</v>
      </c>
      <c r="G283" s="91">
        <v>1300</v>
      </c>
      <c r="H283" s="91">
        <v>1300</v>
      </c>
      <c r="I283" s="91">
        <v>1300</v>
      </c>
      <c r="J283" s="91">
        <v>1300</v>
      </c>
    </row>
    <row r="284" spans="1:10" x14ac:dyDescent="0.25">
      <c r="A284" s="2"/>
      <c r="B284" s="27" t="s">
        <v>508</v>
      </c>
      <c r="C284" s="27" t="s">
        <v>359</v>
      </c>
      <c r="D284" s="91">
        <v>500</v>
      </c>
      <c r="E284" s="96">
        <v>500</v>
      </c>
      <c r="F284" s="91">
        <v>500</v>
      </c>
      <c r="G284" s="91">
        <v>500</v>
      </c>
      <c r="H284" s="91">
        <v>500</v>
      </c>
      <c r="I284" s="91">
        <v>500</v>
      </c>
      <c r="J284" s="91">
        <v>500</v>
      </c>
    </row>
    <row r="285" spans="1:10" x14ac:dyDescent="0.25">
      <c r="A285" s="2"/>
      <c r="B285" s="27" t="s">
        <v>511</v>
      </c>
      <c r="C285" s="27" t="s">
        <v>114</v>
      </c>
      <c r="D285" s="96">
        <v>0</v>
      </c>
      <c r="E285" s="96">
        <v>1400</v>
      </c>
      <c r="F285" s="91">
        <v>1400</v>
      </c>
      <c r="G285" s="91">
        <v>1400</v>
      </c>
      <c r="H285" s="91">
        <v>1400</v>
      </c>
      <c r="I285" s="91">
        <v>1400</v>
      </c>
      <c r="J285" s="91">
        <v>1400</v>
      </c>
    </row>
    <row r="286" spans="1:10" x14ac:dyDescent="0.25">
      <c r="A286" s="2"/>
      <c r="B286" s="27" t="s">
        <v>318</v>
      </c>
      <c r="C286" s="27" t="s">
        <v>152</v>
      </c>
      <c r="D286" s="91">
        <v>1000</v>
      </c>
      <c r="E286" s="96">
        <v>1000</v>
      </c>
      <c r="F286" s="91">
        <v>1000</v>
      </c>
      <c r="G286" s="91">
        <v>1000</v>
      </c>
      <c r="H286" s="91">
        <v>1000</v>
      </c>
      <c r="I286" s="91">
        <v>1000</v>
      </c>
      <c r="J286" s="91">
        <v>1000</v>
      </c>
    </row>
    <row r="287" spans="1:10" x14ac:dyDescent="0.25">
      <c r="A287" s="20" t="s">
        <v>39</v>
      </c>
      <c r="B287" s="46"/>
      <c r="C287" s="20"/>
      <c r="D287" s="106">
        <f t="shared" ref="D287:G287" si="74">SUM(D280:D286)</f>
        <v>2750</v>
      </c>
      <c r="E287" s="106">
        <f t="shared" si="74"/>
        <v>5800</v>
      </c>
      <c r="F287" s="106">
        <f t="shared" si="74"/>
        <v>11400</v>
      </c>
      <c r="G287" s="106">
        <f t="shared" si="74"/>
        <v>11400</v>
      </c>
      <c r="H287" s="106">
        <f t="shared" ref="H287:I287" si="75">SUM(H280:H286)</f>
        <v>11400</v>
      </c>
      <c r="I287" s="106">
        <f t="shared" si="75"/>
        <v>11400</v>
      </c>
      <c r="J287" s="106">
        <f t="shared" ref="J287" si="76">SUM(J280:J286)</f>
        <v>11400</v>
      </c>
    </row>
    <row r="288" spans="1:10" x14ac:dyDescent="0.25">
      <c r="A288" s="20"/>
      <c r="B288" s="27" t="s">
        <v>416</v>
      </c>
      <c r="C288" s="24" t="s">
        <v>417</v>
      </c>
      <c r="D288" s="91">
        <v>0</v>
      </c>
      <c r="E288" s="96">
        <v>0</v>
      </c>
      <c r="F288" s="91">
        <v>0</v>
      </c>
      <c r="G288" s="91">
        <v>0</v>
      </c>
      <c r="H288" s="91">
        <v>0</v>
      </c>
      <c r="I288" s="91">
        <v>300</v>
      </c>
      <c r="J288" s="91">
        <v>300</v>
      </c>
    </row>
    <row r="289" spans="1:10" x14ac:dyDescent="0.25">
      <c r="A289" s="2"/>
      <c r="B289" s="27" t="s">
        <v>319</v>
      </c>
      <c r="C289" s="27" t="s">
        <v>84</v>
      </c>
      <c r="D289" s="91">
        <v>7500</v>
      </c>
      <c r="E289" s="96">
        <v>15000</v>
      </c>
      <c r="F289" s="91">
        <v>1500</v>
      </c>
      <c r="G289" s="91">
        <v>1500</v>
      </c>
      <c r="H289" s="91">
        <v>1500</v>
      </c>
      <c r="I289" s="91">
        <v>1500</v>
      </c>
      <c r="J289" s="91">
        <v>1500</v>
      </c>
    </row>
    <row r="290" spans="1:10" x14ac:dyDescent="0.25">
      <c r="A290" s="2"/>
      <c r="B290" s="27" t="s">
        <v>320</v>
      </c>
      <c r="C290" s="27" t="s">
        <v>155</v>
      </c>
      <c r="D290" s="91">
        <v>100</v>
      </c>
      <c r="E290" s="96">
        <v>100</v>
      </c>
      <c r="F290" s="91">
        <v>100</v>
      </c>
      <c r="G290" s="91">
        <v>100</v>
      </c>
      <c r="H290" s="91">
        <v>100</v>
      </c>
      <c r="I290" s="91">
        <v>100</v>
      </c>
      <c r="J290" s="91">
        <v>100</v>
      </c>
    </row>
    <row r="291" spans="1:10" x14ac:dyDescent="0.25">
      <c r="A291" s="2"/>
      <c r="B291" s="27" t="s">
        <v>321</v>
      </c>
      <c r="C291" s="27" t="s">
        <v>103</v>
      </c>
      <c r="D291" s="91">
        <v>500</v>
      </c>
      <c r="E291" s="96">
        <v>1500</v>
      </c>
      <c r="F291" s="91">
        <v>2500</v>
      </c>
      <c r="G291" s="91">
        <v>3500</v>
      </c>
      <c r="H291" s="91">
        <v>3500</v>
      </c>
      <c r="I291" s="91">
        <v>4200</v>
      </c>
      <c r="J291" s="91">
        <v>4200</v>
      </c>
    </row>
    <row r="292" spans="1:10" x14ac:dyDescent="0.25">
      <c r="A292" s="2"/>
      <c r="B292" s="27" t="s">
        <v>322</v>
      </c>
      <c r="C292" s="27" t="s">
        <v>113</v>
      </c>
      <c r="D292" s="91">
        <v>0</v>
      </c>
      <c r="E292" s="96">
        <v>200</v>
      </c>
      <c r="F292" s="91">
        <v>500</v>
      </c>
      <c r="G292" s="91">
        <v>2500</v>
      </c>
      <c r="H292" s="91">
        <v>2500</v>
      </c>
      <c r="I292" s="91">
        <v>1500</v>
      </c>
      <c r="J292" s="91">
        <v>1500</v>
      </c>
    </row>
    <row r="293" spans="1:10" x14ac:dyDescent="0.25">
      <c r="A293" s="2"/>
      <c r="B293" s="27" t="s">
        <v>641</v>
      </c>
      <c r="C293" s="27" t="s">
        <v>642</v>
      </c>
      <c r="D293" s="91">
        <v>0</v>
      </c>
      <c r="E293" s="96">
        <v>0</v>
      </c>
      <c r="F293" s="91">
        <v>0</v>
      </c>
      <c r="G293" s="91">
        <v>0</v>
      </c>
      <c r="H293" s="91">
        <v>0</v>
      </c>
      <c r="I293" s="91">
        <v>1000</v>
      </c>
      <c r="J293" s="91">
        <v>1000</v>
      </c>
    </row>
    <row r="294" spans="1:10" x14ac:dyDescent="0.25">
      <c r="A294" s="2"/>
      <c r="B294" s="27" t="s">
        <v>323</v>
      </c>
      <c r="C294" s="27" t="s">
        <v>151</v>
      </c>
      <c r="D294" s="91">
        <v>1000</v>
      </c>
      <c r="E294" s="96">
        <v>1000</v>
      </c>
      <c r="F294" s="91">
        <v>2100</v>
      </c>
      <c r="G294" s="91">
        <v>2100</v>
      </c>
      <c r="H294" s="91">
        <v>2100</v>
      </c>
      <c r="I294" s="91">
        <v>2100</v>
      </c>
      <c r="J294" s="91">
        <v>2100</v>
      </c>
    </row>
    <row r="295" spans="1:10" x14ac:dyDescent="0.25">
      <c r="A295" s="2"/>
      <c r="B295" s="27" t="s">
        <v>324</v>
      </c>
      <c r="C295" s="27" t="s">
        <v>156</v>
      </c>
      <c r="D295" s="91">
        <v>0</v>
      </c>
      <c r="E295" s="96">
        <v>230</v>
      </c>
      <c r="F295" s="91">
        <v>3000</v>
      </c>
      <c r="G295" s="91">
        <v>3000</v>
      </c>
      <c r="H295" s="91">
        <v>3000</v>
      </c>
      <c r="I295" s="91">
        <v>2000</v>
      </c>
      <c r="J295" s="91">
        <v>2000</v>
      </c>
    </row>
    <row r="296" spans="1:10" x14ac:dyDescent="0.25">
      <c r="A296" s="2"/>
      <c r="B296" s="27" t="s">
        <v>325</v>
      </c>
      <c r="C296" s="24" t="s">
        <v>117</v>
      </c>
      <c r="D296" s="91">
        <v>0</v>
      </c>
      <c r="E296" s="96">
        <v>0</v>
      </c>
      <c r="F296" s="91">
        <v>0</v>
      </c>
      <c r="G296" s="91">
        <v>0</v>
      </c>
      <c r="H296" s="91">
        <v>0</v>
      </c>
      <c r="I296" s="91">
        <v>0</v>
      </c>
      <c r="J296" s="91">
        <v>0</v>
      </c>
    </row>
    <row r="297" spans="1:10" x14ac:dyDescent="0.25">
      <c r="A297" s="2"/>
      <c r="B297" s="27" t="s">
        <v>326</v>
      </c>
      <c r="C297" s="24" t="s">
        <v>123</v>
      </c>
      <c r="D297" s="91">
        <v>500</v>
      </c>
      <c r="E297" s="96">
        <v>1060</v>
      </c>
      <c r="F297" s="91">
        <v>1500</v>
      </c>
      <c r="G297" s="91">
        <v>1500</v>
      </c>
      <c r="H297" s="91">
        <v>1500</v>
      </c>
      <c r="I297" s="91">
        <v>1400</v>
      </c>
      <c r="J297" s="91">
        <v>1400</v>
      </c>
    </row>
    <row r="298" spans="1:10" x14ac:dyDescent="0.25">
      <c r="A298" s="2"/>
      <c r="B298" s="27" t="s">
        <v>327</v>
      </c>
      <c r="C298" s="24" t="s">
        <v>157</v>
      </c>
      <c r="D298" s="91">
        <v>1000</v>
      </c>
      <c r="E298" s="96">
        <v>1000</v>
      </c>
      <c r="F298" s="91">
        <v>1000</v>
      </c>
      <c r="G298" s="91">
        <v>1000</v>
      </c>
      <c r="H298" s="91">
        <v>1000</v>
      </c>
      <c r="I298" s="91">
        <v>1000</v>
      </c>
      <c r="J298" s="91">
        <v>1000</v>
      </c>
    </row>
    <row r="299" spans="1:10" x14ac:dyDescent="0.25">
      <c r="A299" s="2"/>
      <c r="B299" s="27" t="s">
        <v>328</v>
      </c>
      <c r="C299" s="24" t="s">
        <v>124</v>
      </c>
      <c r="D299" s="91">
        <v>2000</v>
      </c>
      <c r="E299" s="96">
        <v>2000</v>
      </c>
      <c r="F299" s="91">
        <v>2000</v>
      </c>
      <c r="G299" s="91">
        <v>2000</v>
      </c>
      <c r="H299" s="91">
        <v>2000</v>
      </c>
      <c r="I299" s="91">
        <v>1900</v>
      </c>
      <c r="J299" s="91">
        <v>1900</v>
      </c>
    </row>
    <row r="300" spans="1:10" x14ac:dyDescent="0.25">
      <c r="A300" s="2"/>
      <c r="B300" s="27" t="s">
        <v>643</v>
      </c>
      <c r="C300" s="24" t="s">
        <v>588</v>
      </c>
      <c r="D300" s="91">
        <v>0</v>
      </c>
      <c r="E300" s="96">
        <v>185</v>
      </c>
      <c r="F300" s="91">
        <v>0</v>
      </c>
      <c r="G300" s="91">
        <v>3000</v>
      </c>
      <c r="H300" s="91">
        <v>3000</v>
      </c>
      <c r="I300" s="91">
        <v>3000</v>
      </c>
      <c r="J300" s="91">
        <v>3000</v>
      </c>
    </row>
    <row r="301" spans="1:10" x14ac:dyDescent="0.25">
      <c r="A301" s="2"/>
      <c r="B301" s="27" t="s">
        <v>488</v>
      </c>
      <c r="C301" s="24" t="s">
        <v>178</v>
      </c>
      <c r="D301" s="91">
        <v>0</v>
      </c>
      <c r="E301" s="96">
        <v>0</v>
      </c>
      <c r="F301" s="91">
        <v>0</v>
      </c>
      <c r="G301" s="91">
        <v>0</v>
      </c>
      <c r="H301" s="91">
        <v>0</v>
      </c>
      <c r="I301" s="91">
        <v>100</v>
      </c>
      <c r="J301" s="91">
        <v>100</v>
      </c>
    </row>
    <row r="302" spans="1:10" x14ac:dyDescent="0.25">
      <c r="A302" s="2"/>
      <c r="B302" s="27" t="s">
        <v>427</v>
      </c>
      <c r="C302" s="24" t="s">
        <v>428</v>
      </c>
      <c r="D302" s="91">
        <v>0</v>
      </c>
      <c r="E302" s="96">
        <v>0</v>
      </c>
      <c r="F302" s="91">
        <v>0</v>
      </c>
      <c r="G302" s="91">
        <v>0</v>
      </c>
      <c r="H302" s="91">
        <v>0</v>
      </c>
      <c r="I302" s="91">
        <v>0</v>
      </c>
      <c r="J302" s="91">
        <v>0</v>
      </c>
    </row>
    <row r="303" spans="1:10" x14ac:dyDescent="0.25">
      <c r="A303" s="2"/>
      <c r="B303" s="27" t="s">
        <v>644</v>
      </c>
      <c r="C303" s="24" t="s">
        <v>645</v>
      </c>
      <c r="D303" s="91">
        <v>0</v>
      </c>
      <c r="E303" s="96">
        <v>0</v>
      </c>
      <c r="F303" s="91">
        <v>0</v>
      </c>
      <c r="G303" s="91">
        <v>0</v>
      </c>
      <c r="H303" s="91">
        <v>0</v>
      </c>
      <c r="I303" s="91">
        <v>100</v>
      </c>
      <c r="J303" s="91">
        <v>100</v>
      </c>
    </row>
    <row r="304" spans="1:10" x14ac:dyDescent="0.25">
      <c r="A304" s="20" t="s">
        <v>40</v>
      </c>
      <c r="B304" s="46"/>
      <c r="C304" s="20"/>
      <c r="D304" s="106">
        <f t="shared" ref="D304:I304" si="77">SUM(D288:D303)</f>
        <v>12600</v>
      </c>
      <c r="E304" s="106">
        <f t="shared" si="77"/>
        <v>22275</v>
      </c>
      <c r="F304" s="106">
        <f t="shared" si="77"/>
        <v>14200</v>
      </c>
      <c r="G304" s="106">
        <f t="shared" si="77"/>
        <v>20200</v>
      </c>
      <c r="H304" s="106">
        <f t="shared" si="77"/>
        <v>20200</v>
      </c>
      <c r="I304" s="106">
        <f t="shared" si="77"/>
        <v>20200</v>
      </c>
      <c r="J304" s="106">
        <f t="shared" ref="J304" si="78">SUM(J288:J303)</f>
        <v>20200</v>
      </c>
    </row>
    <row r="305" spans="1:10" x14ac:dyDescent="0.25">
      <c r="A305" s="33" t="s">
        <v>41</v>
      </c>
      <c r="B305" s="49"/>
      <c r="C305" s="33"/>
      <c r="D305" s="108">
        <f t="shared" ref="D305:G305" si="79">D287+D304</f>
        <v>15350</v>
      </c>
      <c r="E305" s="108">
        <f t="shared" si="79"/>
        <v>28075</v>
      </c>
      <c r="F305" s="108">
        <f t="shared" si="79"/>
        <v>25600</v>
      </c>
      <c r="G305" s="108">
        <f t="shared" si="79"/>
        <v>31600</v>
      </c>
      <c r="H305" s="108">
        <f t="shared" ref="H305:I305" si="80">H287+H304</f>
        <v>31600</v>
      </c>
      <c r="I305" s="108">
        <f t="shared" si="80"/>
        <v>31600</v>
      </c>
      <c r="J305" s="108">
        <f t="shared" ref="J305" si="81">J287+J304</f>
        <v>31600</v>
      </c>
    </row>
    <row r="306" spans="1:10" x14ac:dyDescent="0.25">
      <c r="A306" s="2"/>
      <c r="B306" s="27" t="s">
        <v>329</v>
      </c>
      <c r="C306" s="24" t="s">
        <v>158</v>
      </c>
      <c r="D306" s="25">
        <v>4000</v>
      </c>
      <c r="E306" s="66">
        <v>4000</v>
      </c>
      <c r="F306" s="95">
        <v>4000</v>
      </c>
      <c r="G306" s="95">
        <v>4000</v>
      </c>
      <c r="H306" s="95">
        <v>4000</v>
      </c>
      <c r="I306" s="95">
        <v>4000</v>
      </c>
      <c r="J306" s="95">
        <v>4000</v>
      </c>
    </row>
    <row r="307" spans="1:10" x14ac:dyDescent="0.25">
      <c r="A307" s="2"/>
      <c r="B307" s="27">
        <v>637004</v>
      </c>
      <c r="C307" s="30" t="s">
        <v>124</v>
      </c>
      <c r="D307" s="25">
        <f t="shared" ref="D307" si="82">SUM(D308:D311)</f>
        <v>88230</v>
      </c>
      <c r="E307" s="25">
        <f t="shared" ref="E307:G307" si="83">SUM(E308:E311)</f>
        <v>88230</v>
      </c>
      <c r="F307" s="92">
        <f t="shared" si="83"/>
        <v>100000</v>
      </c>
      <c r="G307" s="92">
        <f t="shared" si="83"/>
        <v>100000</v>
      </c>
      <c r="H307" s="92">
        <f t="shared" ref="H307:I307" si="84">SUM(H308:H311)</f>
        <v>100000</v>
      </c>
      <c r="I307" s="92">
        <f t="shared" si="84"/>
        <v>100000</v>
      </c>
      <c r="J307" s="92">
        <f t="shared" ref="J307" si="85">SUM(J308:J311)</f>
        <v>100000</v>
      </c>
    </row>
    <row r="308" spans="1:10" x14ac:dyDescent="0.25">
      <c r="A308" s="2"/>
      <c r="B308" s="78" t="s">
        <v>330</v>
      </c>
      <c r="C308" s="36" t="s">
        <v>159</v>
      </c>
      <c r="D308" s="97">
        <v>330</v>
      </c>
      <c r="E308" s="97">
        <v>330</v>
      </c>
      <c r="F308" s="97">
        <v>500</v>
      </c>
      <c r="G308" s="97">
        <v>500</v>
      </c>
      <c r="H308" s="97">
        <v>500</v>
      </c>
      <c r="I308" s="97">
        <v>500</v>
      </c>
      <c r="J308" s="97">
        <v>500</v>
      </c>
    </row>
    <row r="309" spans="1:10" x14ac:dyDescent="0.25">
      <c r="A309" s="2"/>
      <c r="B309" s="78" t="s">
        <v>331</v>
      </c>
      <c r="C309" s="36" t="s">
        <v>160</v>
      </c>
      <c r="D309" s="97">
        <v>15000</v>
      </c>
      <c r="E309" s="97">
        <v>15000</v>
      </c>
      <c r="F309" s="97">
        <v>19000</v>
      </c>
      <c r="G309" s="97">
        <v>19000</v>
      </c>
      <c r="H309" s="97">
        <v>19000</v>
      </c>
      <c r="I309" s="97">
        <v>19000</v>
      </c>
      <c r="J309" s="97">
        <v>19000</v>
      </c>
    </row>
    <row r="310" spans="1:10" x14ac:dyDescent="0.25">
      <c r="A310" s="2"/>
      <c r="B310" s="78" t="s">
        <v>332</v>
      </c>
      <c r="C310" s="36" t="s">
        <v>161</v>
      </c>
      <c r="D310" s="97">
        <v>70000</v>
      </c>
      <c r="E310" s="97">
        <v>70000</v>
      </c>
      <c r="F310" s="97">
        <v>77000</v>
      </c>
      <c r="G310" s="97">
        <v>77000</v>
      </c>
      <c r="H310" s="97">
        <v>77000</v>
      </c>
      <c r="I310" s="97">
        <v>77000</v>
      </c>
      <c r="J310" s="97">
        <v>77000</v>
      </c>
    </row>
    <row r="311" spans="1:10" x14ac:dyDescent="0.25">
      <c r="A311" s="2"/>
      <c r="B311" s="78" t="s">
        <v>333</v>
      </c>
      <c r="C311" s="36" t="s">
        <v>448</v>
      </c>
      <c r="D311" s="97">
        <v>2900</v>
      </c>
      <c r="E311" s="97">
        <v>2900</v>
      </c>
      <c r="F311" s="97">
        <v>3500</v>
      </c>
      <c r="G311" s="97">
        <v>3500</v>
      </c>
      <c r="H311" s="97">
        <v>3500</v>
      </c>
      <c r="I311" s="97">
        <v>3500</v>
      </c>
      <c r="J311" s="97">
        <v>3500</v>
      </c>
    </row>
    <row r="312" spans="1:10" x14ac:dyDescent="0.25">
      <c r="A312" s="2"/>
      <c r="B312" s="27" t="s">
        <v>334</v>
      </c>
      <c r="C312" s="24" t="s">
        <v>558</v>
      </c>
      <c r="D312" s="95">
        <v>7000</v>
      </c>
      <c r="E312" s="66">
        <v>13000</v>
      </c>
      <c r="F312" s="95">
        <v>13000</v>
      </c>
      <c r="G312" s="95">
        <v>13000</v>
      </c>
      <c r="H312" s="95">
        <v>13000</v>
      </c>
      <c r="I312" s="95">
        <v>13000</v>
      </c>
      <c r="J312" s="95">
        <v>13000</v>
      </c>
    </row>
    <row r="313" spans="1:10" x14ac:dyDescent="0.25">
      <c r="A313" s="20" t="s">
        <v>42</v>
      </c>
      <c r="B313" s="46"/>
      <c r="C313" s="20"/>
      <c r="D313" s="68">
        <f t="shared" ref="D313:G313" si="86">D306+D307+D312</f>
        <v>99230</v>
      </c>
      <c r="E313" s="68">
        <f t="shared" si="86"/>
        <v>105230</v>
      </c>
      <c r="F313" s="68">
        <f t="shared" si="86"/>
        <v>117000</v>
      </c>
      <c r="G313" s="68">
        <f t="shared" si="86"/>
        <v>117000</v>
      </c>
      <c r="H313" s="68">
        <f t="shared" ref="H313:I313" si="87">H306+H307+H312</f>
        <v>117000</v>
      </c>
      <c r="I313" s="68">
        <f t="shared" si="87"/>
        <v>117000</v>
      </c>
      <c r="J313" s="68">
        <f t="shared" ref="J313" si="88">J306+J307+J312</f>
        <v>117000</v>
      </c>
    </row>
    <row r="314" spans="1:10" x14ac:dyDescent="0.25">
      <c r="A314" s="33" t="s">
        <v>43</v>
      </c>
      <c r="B314" s="49"/>
      <c r="C314" s="33"/>
      <c r="D314" s="108">
        <f t="shared" ref="D314:G314" si="89">D313</f>
        <v>99230</v>
      </c>
      <c r="E314" s="108">
        <f t="shared" si="89"/>
        <v>105230</v>
      </c>
      <c r="F314" s="108">
        <f t="shared" si="89"/>
        <v>117000</v>
      </c>
      <c r="G314" s="108">
        <f t="shared" si="89"/>
        <v>117000</v>
      </c>
      <c r="H314" s="108">
        <f t="shared" ref="H314:I314" si="90">H313</f>
        <v>117000</v>
      </c>
      <c r="I314" s="108">
        <f t="shared" si="90"/>
        <v>117000</v>
      </c>
      <c r="J314" s="108">
        <f t="shared" ref="J314" si="91">J313</f>
        <v>117000</v>
      </c>
    </row>
    <row r="315" spans="1:10" x14ac:dyDescent="0.25">
      <c r="A315" s="2"/>
      <c r="B315" s="27" t="s">
        <v>429</v>
      </c>
      <c r="C315" s="24" t="s">
        <v>103</v>
      </c>
      <c r="D315" s="25">
        <v>3000</v>
      </c>
      <c r="E315" s="66">
        <v>7800</v>
      </c>
      <c r="F315" s="95">
        <v>8000</v>
      </c>
      <c r="G315" s="95">
        <v>8000</v>
      </c>
      <c r="H315" s="95">
        <v>8000</v>
      </c>
      <c r="I315" s="95">
        <v>8000</v>
      </c>
      <c r="J315" s="95">
        <v>8000</v>
      </c>
    </row>
    <row r="316" spans="1:10" x14ac:dyDescent="0.25">
      <c r="A316" s="2"/>
      <c r="B316" s="27" t="s">
        <v>336</v>
      </c>
      <c r="C316" s="24" t="s">
        <v>337</v>
      </c>
      <c r="D316" s="25">
        <v>12000</v>
      </c>
      <c r="E316" s="66">
        <v>12000</v>
      </c>
      <c r="F316" s="95">
        <v>10000</v>
      </c>
      <c r="G316" s="95">
        <v>10000</v>
      </c>
      <c r="H316" s="95">
        <v>10000</v>
      </c>
      <c r="I316" s="95">
        <v>10000</v>
      </c>
      <c r="J316" s="95">
        <v>10000</v>
      </c>
    </row>
    <row r="317" spans="1:10" x14ac:dyDescent="0.25">
      <c r="A317" s="2"/>
      <c r="B317" s="27" t="s">
        <v>338</v>
      </c>
      <c r="C317" s="24" t="s">
        <v>124</v>
      </c>
      <c r="D317" s="25">
        <v>500</v>
      </c>
      <c r="E317" s="66">
        <v>2700</v>
      </c>
      <c r="F317" s="95">
        <v>3000</v>
      </c>
      <c r="G317" s="95">
        <v>3000</v>
      </c>
      <c r="H317" s="95">
        <v>3000</v>
      </c>
      <c r="I317" s="95">
        <v>3000</v>
      </c>
      <c r="J317" s="95">
        <v>3000</v>
      </c>
    </row>
    <row r="318" spans="1:10" x14ac:dyDescent="0.25">
      <c r="A318" s="20" t="s">
        <v>44</v>
      </c>
      <c r="B318" s="46"/>
      <c r="C318" s="20"/>
      <c r="D318" s="106">
        <f t="shared" ref="D318:G318" si="92">SUM(D315:D317)</f>
        <v>15500</v>
      </c>
      <c r="E318" s="106">
        <f t="shared" si="92"/>
        <v>22500</v>
      </c>
      <c r="F318" s="106">
        <f t="shared" si="92"/>
        <v>21000</v>
      </c>
      <c r="G318" s="106">
        <f t="shared" si="92"/>
        <v>21000</v>
      </c>
      <c r="H318" s="106">
        <f t="shared" ref="H318:I318" si="93">SUM(H315:H317)</f>
        <v>21000</v>
      </c>
      <c r="I318" s="106">
        <f t="shared" si="93"/>
        <v>21000</v>
      </c>
      <c r="J318" s="106">
        <f t="shared" ref="J318" si="94">SUM(J315:J317)</f>
        <v>21000</v>
      </c>
    </row>
    <row r="319" spans="1:10" x14ac:dyDescent="0.25">
      <c r="A319" s="20"/>
      <c r="B319" s="27" t="s">
        <v>335</v>
      </c>
      <c r="C319" s="24" t="s">
        <v>489</v>
      </c>
      <c r="D319" s="64">
        <v>10000</v>
      </c>
      <c r="E319" s="66">
        <v>1500</v>
      </c>
      <c r="F319" s="95">
        <v>5000</v>
      </c>
      <c r="G319" s="95">
        <v>5000</v>
      </c>
      <c r="H319" s="95">
        <v>5000</v>
      </c>
      <c r="I319" s="95">
        <v>5000</v>
      </c>
      <c r="J319" s="95">
        <v>5000</v>
      </c>
    </row>
    <row r="320" spans="1:10" x14ac:dyDescent="0.25">
      <c r="A320" s="2"/>
      <c r="B320" s="27" t="s">
        <v>418</v>
      </c>
      <c r="C320" s="24" t="s">
        <v>490</v>
      </c>
      <c r="D320" s="34">
        <v>1000</v>
      </c>
      <c r="E320" s="66">
        <v>0</v>
      </c>
      <c r="F320" s="95">
        <v>3000</v>
      </c>
      <c r="G320" s="95">
        <v>3000</v>
      </c>
      <c r="H320" s="95">
        <v>3000</v>
      </c>
      <c r="I320" s="95">
        <v>3000</v>
      </c>
      <c r="J320" s="95">
        <v>3000</v>
      </c>
    </row>
    <row r="321" spans="1:10" x14ac:dyDescent="0.25">
      <c r="A321" s="20" t="s">
        <v>216</v>
      </c>
      <c r="B321" s="46"/>
      <c r="C321" s="20"/>
      <c r="D321" s="106">
        <f t="shared" ref="D321:G321" si="95">D319+D320</f>
        <v>11000</v>
      </c>
      <c r="E321" s="106">
        <f t="shared" si="95"/>
        <v>1500</v>
      </c>
      <c r="F321" s="106">
        <f t="shared" si="95"/>
        <v>8000</v>
      </c>
      <c r="G321" s="106">
        <f t="shared" si="95"/>
        <v>8000</v>
      </c>
      <c r="H321" s="106">
        <f t="shared" ref="H321:I321" si="96">H319+H320</f>
        <v>8000</v>
      </c>
      <c r="I321" s="106">
        <f t="shared" si="96"/>
        <v>8000</v>
      </c>
      <c r="J321" s="106">
        <f t="shared" ref="J321" si="97">J319+J320</f>
        <v>8000</v>
      </c>
    </row>
    <row r="322" spans="1:10" x14ac:dyDescent="0.25">
      <c r="A322" s="33" t="s">
        <v>79</v>
      </c>
      <c r="B322" s="49"/>
      <c r="C322" s="33"/>
      <c r="D322" s="108">
        <f t="shared" ref="D322:G322" si="98">D318+D321</f>
        <v>26500</v>
      </c>
      <c r="E322" s="108">
        <f t="shared" si="98"/>
        <v>24000</v>
      </c>
      <c r="F322" s="108">
        <f t="shared" si="98"/>
        <v>29000</v>
      </c>
      <c r="G322" s="108">
        <f t="shared" si="98"/>
        <v>29000</v>
      </c>
      <c r="H322" s="108">
        <f t="shared" ref="H322:I322" si="99">H318+H321</f>
        <v>29000</v>
      </c>
      <c r="I322" s="108">
        <f t="shared" si="99"/>
        <v>29000</v>
      </c>
      <c r="J322" s="108">
        <f t="shared" ref="J322" si="100">J318+J321</f>
        <v>29000</v>
      </c>
    </row>
    <row r="323" spans="1:10" x14ac:dyDescent="0.25">
      <c r="A323" s="2"/>
      <c r="B323" s="54"/>
      <c r="C323" s="53" t="s">
        <v>404</v>
      </c>
      <c r="D323" s="34">
        <f t="shared" ref="D323:G323" si="101">D324+D327+D328</f>
        <v>243734.29</v>
      </c>
      <c r="E323" s="34">
        <f t="shared" si="101"/>
        <v>298971.96000000002</v>
      </c>
      <c r="F323" s="34">
        <f t="shared" si="101"/>
        <v>303000</v>
      </c>
      <c r="G323" s="34">
        <f t="shared" si="101"/>
        <v>307394.71999999997</v>
      </c>
      <c r="H323" s="34">
        <f t="shared" ref="H323:I323" si="102">H324+H327+H328</f>
        <v>342698.9</v>
      </c>
      <c r="I323" s="34">
        <f t="shared" si="102"/>
        <v>342698.9</v>
      </c>
      <c r="J323" s="34">
        <f t="shared" ref="J323" si="103">J324+J327+J328</f>
        <v>342698.9</v>
      </c>
    </row>
    <row r="324" spans="1:10" x14ac:dyDescent="0.25">
      <c r="A324" s="2"/>
      <c r="B324" s="27">
        <v>642004</v>
      </c>
      <c r="C324" s="24" t="s">
        <v>162</v>
      </c>
      <c r="D324" s="34">
        <f t="shared" ref="D324:I324" si="104">D325+D326</f>
        <v>148824.81</v>
      </c>
      <c r="E324" s="34">
        <f t="shared" si="104"/>
        <v>156083.56</v>
      </c>
      <c r="F324" s="92">
        <f t="shared" si="104"/>
        <v>159000</v>
      </c>
      <c r="G324" s="92">
        <f t="shared" si="104"/>
        <v>161134.07</v>
      </c>
      <c r="H324" s="92">
        <f t="shared" si="104"/>
        <v>161134.07</v>
      </c>
      <c r="I324" s="92">
        <f t="shared" si="104"/>
        <v>161134.07</v>
      </c>
      <c r="J324" s="92">
        <f t="shared" ref="J324" si="105">J325+J326</f>
        <v>161134.07</v>
      </c>
    </row>
    <row r="325" spans="1:10" x14ac:dyDescent="0.25">
      <c r="A325" s="2"/>
      <c r="B325" s="78">
        <v>642004</v>
      </c>
      <c r="C325" s="36" t="s">
        <v>163</v>
      </c>
      <c r="D325" s="65">
        <v>131388.75</v>
      </c>
      <c r="E325" s="65">
        <v>137113.5</v>
      </c>
      <c r="F325" s="65">
        <v>140000</v>
      </c>
      <c r="G325" s="65">
        <v>144558</v>
      </c>
      <c r="H325" s="65">
        <v>144558</v>
      </c>
      <c r="I325" s="65">
        <v>144558</v>
      </c>
      <c r="J325" s="65">
        <v>144558</v>
      </c>
    </row>
    <row r="326" spans="1:10" x14ac:dyDescent="0.25">
      <c r="A326" s="2"/>
      <c r="B326" s="78">
        <v>642004</v>
      </c>
      <c r="C326" s="36" t="s">
        <v>164</v>
      </c>
      <c r="D326" s="65">
        <v>17436.060000000001</v>
      </c>
      <c r="E326" s="65">
        <v>18970.060000000001</v>
      </c>
      <c r="F326" s="65">
        <v>19000</v>
      </c>
      <c r="G326" s="65">
        <v>16576.07</v>
      </c>
      <c r="H326" s="65">
        <v>16576.07</v>
      </c>
      <c r="I326" s="65">
        <v>16576.07</v>
      </c>
      <c r="J326" s="65">
        <v>16576.07</v>
      </c>
    </row>
    <row r="327" spans="1:10" x14ac:dyDescent="0.25">
      <c r="A327" s="2"/>
      <c r="B327" s="27" t="s">
        <v>339</v>
      </c>
      <c r="C327" s="27" t="s">
        <v>165</v>
      </c>
      <c r="D327" s="93">
        <v>4421.04</v>
      </c>
      <c r="E327" s="25">
        <v>3903.7</v>
      </c>
      <c r="F327" s="93">
        <v>4000</v>
      </c>
      <c r="G327" s="93">
        <v>3180.33</v>
      </c>
      <c r="H327" s="93">
        <v>3180.33</v>
      </c>
      <c r="I327" s="93">
        <v>3180.33</v>
      </c>
      <c r="J327" s="93">
        <v>3180.33</v>
      </c>
    </row>
    <row r="328" spans="1:10" x14ac:dyDescent="0.25">
      <c r="A328" s="2"/>
      <c r="B328" s="27">
        <v>642005</v>
      </c>
      <c r="C328" s="27" t="s">
        <v>166</v>
      </c>
      <c r="D328" s="93">
        <v>90488.44</v>
      </c>
      <c r="E328" s="25">
        <v>138984.70000000001</v>
      </c>
      <c r="F328" s="93">
        <v>140000</v>
      </c>
      <c r="G328" s="93">
        <v>143080.32000000001</v>
      </c>
      <c r="H328" s="117">
        <f>143080.32+35304.18</f>
        <v>178384.5</v>
      </c>
      <c r="I328" s="117">
        <f>143080.32+35304.18</f>
        <v>178384.5</v>
      </c>
      <c r="J328" s="117">
        <f>143080.32+35304.18</f>
        <v>178384.5</v>
      </c>
    </row>
    <row r="329" spans="1:10" x14ac:dyDescent="0.25">
      <c r="A329" s="2"/>
      <c r="B329" s="27"/>
      <c r="C329" s="54" t="s">
        <v>167</v>
      </c>
      <c r="D329" s="25">
        <f t="shared" ref="D329:E329" si="106">SUM(D330:D339)</f>
        <v>1633115.54</v>
      </c>
      <c r="E329" s="25">
        <f t="shared" si="106"/>
        <v>1857332.61</v>
      </c>
      <c r="F329" s="25">
        <f>SUM(F330:F340)</f>
        <v>1787114</v>
      </c>
      <c r="G329" s="25">
        <f>SUM(G330:G340)</f>
        <v>1784997.7000000002</v>
      </c>
      <c r="H329" s="25">
        <f>SUM(H330:H340)</f>
        <v>1784997.7000000002</v>
      </c>
      <c r="I329" s="25">
        <f>SUM(I330:I340)</f>
        <v>2028188.65</v>
      </c>
      <c r="J329" s="25">
        <f>SUM(J330:J340)</f>
        <v>2045538.9200000002</v>
      </c>
    </row>
    <row r="330" spans="1:10" x14ac:dyDescent="0.25">
      <c r="A330" s="2"/>
      <c r="B330" s="78"/>
      <c r="C330" s="36" t="s">
        <v>179</v>
      </c>
      <c r="D330" s="97">
        <v>889884</v>
      </c>
      <c r="E330" s="89">
        <v>1037604.58</v>
      </c>
      <c r="F330" s="97">
        <v>1013248</v>
      </c>
      <c r="G330" s="97">
        <v>1013248</v>
      </c>
      <c r="H330" s="118">
        <v>1013248</v>
      </c>
      <c r="I330" s="118">
        <v>1186586.55</v>
      </c>
      <c r="J330" s="118">
        <v>1209113.55</v>
      </c>
    </row>
    <row r="331" spans="1:10" x14ac:dyDescent="0.25">
      <c r="A331" s="2"/>
      <c r="B331" s="78"/>
      <c r="C331" s="36" t="s">
        <v>452</v>
      </c>
      <c r="D331" s="97">
        <v>578340.46</v>
      </c>
      <c r="E331" s="65">
        <v>589813.6</v>
      </c>
      <c r="F331" s="97">
        <v>579941.4</v>
      </c>
      <c r="G331" s="97">
        <v>577825.1</v>
      </c>
      <c r="H331" s="118">
        <v>577825.1</v>
      </c>
      <c r="I331" s="118">
        <v>587699.97</v>
      </c>
      <c r="J331" s="118">
        <v>587799.84</v>
      </c>
    </row>
    <row r="332" spans="1:10" x14ac:dyDescent="0.25">
      <c r="A332" s="2"/>
      <c r="B332" s="78"/>
      <c r="C332" s="36" t="s">
        <v>603</v>
      </c>
      <c r="D332" s="97">
        <v>0</v>
      </c>
      <c r="E332" s="86">
        <v>6318</v>
      </c>
      <c r="F332" s="97">
        <v>0</v>
      </c>
      <c r="G332" s="97">
        <v>0</v>
      </c>
      <c r="H332" s="97">
        <v>0</v>
      </c>
      <c r="I332" s="97">
        <v>3197</v>
      </c>
      <c r="J332" s="97">
        <v>3197</v>
      </c>
    </row>
    <row r="333" spans="1:10" x14ac:dyDescent="0.25">
      <c r="A333" s="2"/>
      <c r="B333" s="78"/>
      <c r="C333" s="36" t="s">
        <v>454</v>
      </c>
      <c r="D333" s="97">
        <v>37030</v>
      </c>
      <c r="E333" s="86">
        <v>54221.62</v>
      </c>
      <c r="F333" s="97">
        <v>50544</v>
      </c>
      <c r="G333" s="97">
        <v>50544</v>
      </c>
      <c r="H333" s="97">
        <v>50544</v>
      </c>
      <c r="I333" s="97">
        <v>59375.42</v>
      </c>
      <c r="J333" s="97">
        <v>58996.25</v>
      </c>
    </row>
    <row r="334" spans="1:10" x14ac:dyDescent="0.25">
      <c r="A334" s="2"/>
      <c r="B334" s="78"/>
      <c r="C334" s="36" t="s">
        <v>604</v>
      </c>
      <c r="D334" s="97">
        <v>0</v>
      </c>
      <c r="E334" s="86">
        <v>8585</v>
      </c>
      <c r="F334" s="97">
        <v>0</v>
      </c>
      <c r="G334" s="97">
        <v>0</v>
      </c>
      <c r="H334" s="97">
        <v>0</v>
      </c>
      <c r="I334" s="97">
        <v>2177</v>
      </c>
      <c r="J334" s="97">
        <v>0</v>
      </c>
    </row>
    <row r="335" spans="1:10" x14ac:dyDescent="0.25">
      <c r="A335" s="2"/>
      <c r="B335" s="78"/>
      <c r="C335" s="36" t="s">
        <v>498</v>
      </c>
      <c r="D335" s="97">
        <v>60632</v>
      </c>
      <c r="E335" s="86">
        <v>82322.210000000006</v>
      </c>
      <c r="F335" s="97">
        <v>68680</v>
      </c>
      <c r="G335" s="97">
        <v>68680</v>
      </c>
      <c r="H335" s="97">
        <v>68680</v>
      </c>
      <c r="I335" s="97">
        <v>73504.710000000006</v>
      </c>
      <c r="J335" s="97">
        <v>66973.710000000006</v>
      </c>
    </row>
    <row r="336" spans="1:10" x14ac:dyDescent="0.25">
      <c r="A336" s="2"/>
      <c r="B336" s="78"/>
      <c r="C336" s="36" t="s">
        <v>520</v>
      </c>
      <c r="D336" s="97">
        <v>0</v>
      </c>
      <c r="E336" s="86">
        <v>0</v>
      </c>
      <c r="F336" s="97">
        <v>0</v>
      </c>
      <c r="G336" s="97">
        <v>0</v>
      </c>
      <c r="H336" s="97">
        <v>0</v>
      </c>
      <c r="I336" s="97">
        <v>0</v>
      </c>
      <c r="J336" s="97">
        <v>0</v>
      </c>
    </row>
    <row r="337" spans="1:10" x14ac:dyDescent="0.25">
      <c r="A337" s="2"/>
      <c r="B337" s="78"/>
      <c r="C337" s="36" t="s">
        <v>168</v>
      </c>
      <c r="D337" s="97">
        <v>35000</v>
      </c>
      <c r="E337" s="86">
        <v>35000</v>
      </c>
      <c r="F337" s="97">
        <v>50000</v>
      </c>
      <c r="G337" s="97">
        <v>50000</v>
      </c>
      <c r="H337" s="97">
        <v>50000</v>
      </c>
      <c r="I337" s="97">
        <v>50000</v>
      </c>
      <c r="J337" s="97">
        <v>50000</v>
      </c>
    </row>
    <row r="338" spans="1:10" x14ac:dyDescent="0.25">
      <c r="A338" s="2"/>
      <c r="B338" s="78"/>
      <c r="C338" s="36" t="s">
        <v>180</v>
      </c>
      <c r="D338" s="65">
        <v>32229.08</v>
      </c>
      <c r="E338" s="86">
        <v>43467.6</v>
      </c>
      <c r="F338" s="65">
        <v>24700.6</v>
      </c>
      <c r="G338" s="65">
        <v>24700.6</v>
      </c>
      <c r="H338" s="65">
        <v>24700.6</v>
      </c>
      <c r="I338" s="65">
        <v>65648</v>
      </c>
      <c r="J338" s="65">
        <v>69458.570000000007</v>
      </c>
    </row>
    <row r="339" spans="1:10" x14ac:dyDescent="0.25">
      <c r="A339" s="2"/>
      <c r="B339" s="78"/>
      <c r="C339" s="36" t="s">
        <v>169</v>
      </c>
      <c r="D339" s="65">
        <v>0</v>
      </c>
      <c r="E339" s="86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</row>
    <row r="340" spans="1:10" x14ac:dyDescent="0.25">
      <c r="A340" s="2"/>
      <c r="B340" s="78"/>
      <c r="C340" s="36" t="s">
        <v>541</v>
      </c>
      <c r="D340" s="65">
        <v>0</v>
      </c>
      <c r="E340" s="86">
        <v>11052.36</v>
      </c>
      <c r="F340" s="65">
        <v>0</v>
      </c>
      <c r="G340" s="65">
        <v>0</v>
      </c>
      <c r="H340" s="65">
        <v>0</v>
      </c>
      <c r="I340" s="65">
        <v>0</v>
      </c>
      <c r="J340" s="65">
        <v>0</v>
      </c>
    </row>
    <row r="341" spans="1:10" x14ac:dyDescent="0.25">
      <c r="A341" s="33" t="s">
        <v>46</v>
      </c>
      <c r="B341" s="49"/>
      <c r="C341" s="35"/>
      <c r="D341" s="108">
        <f t="shared" ref="D341:G341" si="107">D329+D323</f>
        <v>1876849.83</v>
      </c>
      <c r="E341" s="108">
        <f t="shared" si="107"/>
        <v>2156304.5700000003</v>
      </c>
      <c r="F341" s="108">
        <f t="shared" si="107"/>
        <v>2090114</v>
      </c>
      <c r="G341" s="108">
        <f t="shared" si="107"/>
        <v>2092392.4200000002</v>
      </c>
      <c r="H341" s="108">
        <f t="shared" ref="H341:I341" si="108">H329+H323</f>
        <v>2127696.6</v>
      </c>
      <c r="I341" s="108">
        <f t="shared" si="108"/>
        <v>2370887.5499999998</v>
      </c>
      <c r="J341" s="108">
        <f t="shared" ref="J341" si="109">J329+J323</f>
        <v>2388237.8200000003</v>
      </c>
    </row>
    <row r="342" spans="1:10" x14ac:dyDescent="0.25">
      <c r="A342" s="2"/>
      <c r="B342" s="27">
        <v>633006</v>
      </c>
      <c r="C342" s="27" t="s">
        <v>171</v>
      </c>
      <c r="D342" s="95">
        <v>1000</v>
      </c>
      <c r="E342" s="66">
        <v>1300</v>
      </c>
      <c r="F342" s="95">
        <v>1300</v>
      </c>
      <c r="G342" s="95">
        <v>1300</v>
      </c>
      <c r="H342" s="95">
        <v>1300</v>
      </c>
      <c r="I342" s="95">
        <v>1500</v>
      </c>
      <c r="J342" s="95">
        <v>1500</v>
      </c>
    </row>
    <row r="343" spans="1:10" x14ac:dyDescent="0.25">
      <c r="A343" s="2"/>
      <c r="B343" s="27">
        <v>637002</v>
      </c>
      <c r="C343" s="27" t="s">
        <v>199</v>
      </c>
      <c r="D343" s="95">
        <v>20300</v>
      </c>
      <c r="E343" s="66">
        <v>20000</v>
      </c>
      <c r="F343" s="95">
        <v>30000</v>
      </c>
      <c r="G343" s="95">
        <v>30000</v>
      </c>
      <c r="H343" s="95">
        <v>30000</v>
      </c>
      <c r="I343" s="95">
        <v>2600</v>
      </c>
      <c r="J343" s="110">
        <v>100</v>
      </c>
    </row>
    <row r="344" spans="1:10" x14ac:dyDescent="0.25">
      <c r="A344" s="2"/>
      <c r="B344" s="27" t="s">
        <v>659</v>
      </c>
      <c r="C344" s="27" t="s">
        <v>660</v>
      </c>
      <c r="D344" s="95">
        <v>0</v>
      </c>
      <c r="E344" s="66">
        <v>0</v>
      </c>
      <c r="F344" s="95">
        <v>0</v>
      </c>
      <c r="G344" s="95">
        <v>0</v>
      </c>
      <c r="H344" s="95">
        <v>0</v>
      </c>
      <c r="I344" s="95">
        <v>1000</v>
      </c>
      <c r="J344" s="110">
        <v>1250</v>
      </c>
    </row>
    <row r="345" spans="1:10" x14ac:dyDescent="0.25">
      <c r="A345" s="2"/>
      <c r="B345" s="27" t="s">
        <v>661</v>
      </c>
      <c r="C345" s="27" t="s">
        <v>662</v>
      </c>
      <c r="D345" s="95">
        <v>0</v>
      </c>
      <c r="E345" s="66">
        <v>0</v>
      </c>
      <c r="F345" s="95">
        <v>0</v>
      </c>
      <c r="G345" s="95">
        <v>0</v>
      </c>
      <c r="H345" s="95">
        <v>0</v>
      </c>
      <c r="I345" s="95">
        <v>2800</v>
      </c>
      <c r="J345" s="95">
        <v>2800</v>
      </c>
    </row>
    <row r="346" spans="1:10" x14ac:dyDescent="0.25">
      <c r="A346" s="2"/>
      <c r="B346" s="27" t="s">
        <v>663</v>
      </c>
      <c r="C346" s="27" t="s">
        <v>664</v>
      </c>
      <c r="D346" s="95">
        <v>0</v>
      </c>
      <c r="E346" s="66">
        <v>0</v>
      </c>
      <c r="F346" s="95">
        <v>0</v>
      </c>
      <c r="G346" s="95">
        <v>0</v>
      </c>
      <c r="H346" s="95">
        <v>0</v>
      </c>
      <c r="I346" s="95">
        <v>1400</v>
      </c>
      <c r="J346" s="95">
        <v>1400</v>
      </c>
    </row>
    <row r="347" spans="1:10" x14ac:dyDescent="0.25">
      <c r="A347" s="2"/>
      <c r="B347" s="27" t="s">
        <v>665</v>
      </c>
      <c r="C347" s="27" t="s">
        <v>666</v>
      </c>
      <c r="D347" s="95">
        <v>0</v>
      </c>
      <c r="E347" s="66">
        <v>0</v>
      </c>
      <c r="F347" s="95">
        <v>0</v>
      </c>
      <c r="G347" s="95">
        <v>0</v>
      </c>
      <c r="H347" s="95">
        <v>0</v>
      </c>
      <c r="I347" s="95">
        <v>22000</v>
      </c>
      <c r="J347" s="110">
        <v>24520</v>
      </c>
    </row>
    <row r="348" spans="1:10" x14ac:dyDescent="0.25">
      <c r="A348" s="2"/>
      <c r="B348" s="27"/>
      <c r="C348" s="27" t="s">
        <v>505</v>
      </c>
      <c r="D348" s="95">
        <v>500</v>
      </c>
      <c r="E348" s="66">
        <v>500</v>
      </c>
      <c r="F348" s="95">
        <v>500</v>
      </c>
      <c r="G348" s="95">
        <v>500</v>
      </c>
      <c r="H348" s="95">
        <v>500</v>
      </c>
      <c r="I348" s="95">
        <v>500</v>
      </c>
      <c r="J348" s="95">
        <v>500</v>
      </c>
    </row>
    <row r="349" spans="1:10" x14ac:dyDescent="0.25">
      <c r="A349" s="20" t="s">
        <v>47</v>
      </c>
      <c r="B349" s="46"/>
      <c r="C349" s="20"/>
      <c r="D349" s="106">
        <f t="shared" ref="D349:I349" si="110">SUM(D342:D348)</f>
        <v>21800</v>
      </c>
      <c r="E349" s="106">
        <f t="shared" si="110"/>
        <v>21800</v>
      </c>
      <c r="F349" s="106">
        <f t="shared" si="110"/>
        <v>31800</v>
      </c>
      <c r="G349" s="106">
        <f t="shared" si="110"/>
        <v>31800</v>
      </c>
      <c r="H349" s="106">
        <f t="shared" si="110"/>
        <v>31800</v>
      </c>
      <c r="I349" s="106">
        <f t="shared" si="110"/>
        <v>31800</v>
      </c>
      <c r="J349" s="106">
        <f t="shared" ref="J349" si="111">SUM(J342:J348)</f>
        <v>32070</v>
      </c>
    </row>
    <row r="350" spans="1:10" x14ac:dyDescent="0.25">
      <c r="A350" s="33" t="s">
        <v>48</v>
      </c>
      <c r="B350" s="49"/>
      <c r="C350" s="35"/>
      <c r="D350" s="108">
        <f t="shared" ref="D350:G350" si="112">D349</f>
        <v>21800</v>
      </c>
      <c r="E350" s="108">
        <f t="shared" si="112"/>
        <v>21800</v>
      </c>
      <c r="F350" s="108">
        <f t="shared" si="112"/>
        <v>31800</v>
      </c>
      <c r="G350" s="108">
        <f t="shared" si="112"/>
        <v>31800</v>
      </c>
      <c r="H350" s="108">
        <f t="shared" ref="H350:I350" si="113">H349</f>
        <v>31800</v>
      </c>
      <c r="I350" s="108">
        <f t="shared" si="113"/>
        <v>31800</v>
      </c>
      <c r="J350" s="108">
        <f t="shared" ref="J350" si="114">J349</f>
        <v>32070</v>
      </c>
    </row>
    <row r="351" spans="1:10" x14ac:dyDescent="0.25">
      <c r="A351" s="2"/>
      <c r="B351" s="27" t="s">
        <v>340</v>
      </c>
      <c r="C351" s="24" t="s">
        <v>172</v>
      </c>
      <c r="D351" s="34">
        <v>33000</v>
      </c>
      <c r="E351" s="25">
        <v>50000</v>
      </c>
      <c r="F351" s="92">
        <v>25000</v>
      </c>
      <c r="G351" s="92">
        <v>25000</v>
      </c>
      <c r="H351" s="92">
        <v>25000</v>
      </c>
      <c r="I351" s="92">
        <v>20000</v>
      </c>
      <c r="J351" s="92">
        <v>20000</v>
      </c>
    </row>
    <row r="352" spans="1:10" x14ac:dyDescent="0.25">
      <c r="A352" s="2"/>
      <c r="B352" s="27" t="s">
        <v>341</v>
      </c>
      <c r="C352" s="24" t="s">
        <v>103</v>
      </c>
      <c r="D352" s="34">
        <v>2000</v>
      </c>
      <c r="E352" s="25">
        <v>8000</v>
      </c>
      <c r="F352" s="92">
        <v>5000</v>
      </c>
      <c r="G352" s="92">
        <v>5000</v>
      </c>
      <c r="H352" s="92">
        <v>5000</v>
      </c>
      <c r="I352" s="92">
        <v>5000</v>
      </c>
      <c r="J352" s="92">
        <v>5000</v>
      </c>
    </row>
    <row r="353" spans="1:10" x14ac:dyDescent="0.25">
      <c r="A353" s="2"/>
      <c r="B353" s="27" t="s">
        <v>342</v>
      </c>
      <c r="C353" s="24" t="s">
        <v>124</v>
      </c>
      <c r="D353" s="34">
        <v>1000</v>
      </c>
      <c r="E353" s="25">
        <v>1000</v>
      </c>
      <c r="F353" s="92">
        <v>1000</v>
      </c>
      <c r="G353" s="92">
        <v>1000</v>
      </c>
      <c r="H353" s="92">
        <v>1000</v>
      </c>
      <c r="I353" s="92">
        <v>1000</v>
      </c>
      <c r="J353" s="92">
        <v>1000</v>
      </c>
    </row>
    <row r="354" spans="1:10" x14ac:dyDescent="0.25">
      <c r="A354" s="20" t="s">
        <v>49</v>
      </c>
      <c r="B354" s="46"/>
      <c r="C354" s="20"/>
      <c r="D354" s="68">
        <f t="shared" ref="D354" si="115">SUM(D351:D353)</f>
        <v>36000</v>
      </c>
      <c r="E354" s="68">
        <f t="shared" ref="E354:G354" si="116">SUM(E351:E353)</f>
        <v>59000</v>
      </c>
      <c r="F354" s="68">
        <f t="shared" si="116"/>
        <v>31000</v>
      </c>
      <c r="G354" s="68">
        <f t="shared" si="116"/>
        <v>31000</v>
      </c>
      <c r="H354" s="68">
        <f t="shared" ref="H354" si="117">SUM(H351:H353)</f>
        <v>31000</v>
      </c>
      <c r="I354" s="68">
        <f>SUM(I351:I353)</f>
        <v>26000</v>
      </c>
      <c r="J354" s="68">
        <f>SUM(J351:J353)</f>
        <v>26000</v>
      </c>
    </row>
    <row r="355" spans="1:10" x14ac:dyDescent="0.25">
      <c r="A355" s="10"/>
      <c r="B355" s="27" t="s">
        <v>346</v>
      </c>
      <c r="C355" s="24" t="s">
        <v>124</v>
      </c>
      <c r="D355" s="92">
        <v>5000</v>
      </c>
      <c r="E355" s="25">
        <v>5000</v>
      </c>
      <c r="F355" s="92">
        <v>5000</v>
      </c>
      <c r="G355" s="92">
        <v>5000</v>
      </c>
      <c r="H355" s="92">
        <f>5000+2186.5</f>
        <v>7186.5</v>
      </c>
      <c r="I355" s="92">
        <v>7200</v>
      </c>
      <c r="J355" s="140">
        <v>8520</v>
      </c>
    </row>
    <row r="356" spans="1:10" x14ac:dyDescent="0.25">
      <c r="A356" s="2"/>
      <c r="B356" s="27" t="s">
        <v>343</v>
      </c>
      <c r="C356" s="24" t="s">
        <v>103</v>
      </c>
      <c r="D356" s="92">
        <v>1700</v>
      </c>
      <c r="E356" s="25">
        <v>1700</v>
      </c>
      <c r="F356" s="92">
        <v>1700</v>
      </c>
      <c r="G356" s="92">
        <v>1700</v>
      </c>
      <c r="H356" s="92">
        <v>1700</v>
      </c>
      <c r="I356" s="92">
        <v>2600</v>
      </c>
      <c r="J356" s="140">
        <v>3700</v>
      </c>
    </row>
    <row r="357" spans="1:10" x14ac:dyDescent="0.25">
      <c r="A357" s="2"/>
      <c r="B357" s="27" t="s">
        <v>646</v>
      </c>
      <c r="C357" s="24" t="s">
        <v>647</v>
      </c>
      <c r="D357" s="92"/>
      <c r="E357" s="25"/>
      <c r="F357" s="92"/>
      <c r="G357" s="92"/>
      <c r="H357" s="92"/>
      <c r="I357" s="92">
        <v>1500</v>
      </c>
      <c r="J357" s="140">
        <v>2304</v>
      </c>
    </row>
    <row r="358" spans="1:10" x14ac:dyDescent="0.25">
      <c r="A358" s="2"/>
      <c r="B358" s="27" t="s">
        <v>344</v>
      </c>
      <c r="C358" s="27" t="s">
        <v>151</v>
      </c>
      <c r="D358" s="92">
        <v>3500</v>
      </c>
      <c r="E358" s="25">
        <v>3500</v>
      </c>
      <c r="F358" s="92">
        <v>3500</v>
      </c>
      <c r="G358" s="92">
        <v>3500</v>
      </c>
      <c r="H358" s="92">
        <v>3500</v>
      </c>
      <c r="I358" s="92">
        <v>2000</v>
      </c>
      <c r="J358" s="140">
        <v>1200</v>
      </c>
    </row>
    <row r="359" spans="1:10" x14ac:dyDescent="0.25">
      <c r="A359" s="2"/>
      <c r="B359" s="27" t="s">
        <v>345</v>
      </c>
      <c r="C359" s="24" t="s">
        <v>173</v>
      </c>
      <c r="D359" s="92">
        <v>800</v>
      </c>
      <c r="E359" s="25">
        <v>800</v>
      </c>
      <c r="F359" s="92">
        <v>1000</v>
      </c>
      <c r="G359" s="92">
        <v>1000</v>
      </c>
      <c r="H359" s="92">
        <v>1000</v>
      </c>
      <c r="I359" s="92">
        <v>1000</v>
      </c>
      <c r="J359" s="92">
        <v>1000</v>
      </c>
    </row>
    <row r="360" spans="1:10" x14ac:dyDescent="0.25">
      <c r="A360" s="20" t="s">
        <v>50</v>
      </c>
      <c r="B360" s="46"/>
      <c r="C360" s="20"/>
      <c r="D360" s="68">
        <f t="shared" ref="D360:G360" si="118">SUM(D355:D359)</f>
        <v>11000</v>
      </c>
      <c r="E360" s="68">
        <f t="shared" si="118"/>
        <v>11000</v>
      </c>
      <c r="F360" s="68">
        <f t="shared" si="118"/>
        <v>11200</v>
      </c>
      <c r="G360" s="68">
        <f t="shared" si="118"/>
        <v>11200</v>
      </c>
      <c r="H360" s="68">
        <f t="shared" ref="H360:I360" si="119">SUM(H355:H359)</f>
        <v>13386.5</v>
      </c>
      <c r="I360" s="68">
        <f t="shared" si="119"/>
        <v>14300</v>
      </c>
      <c r="J360" s="68">
        <f t="shared" ref="J360" si="120">SUM(J355:J359)</f>
        <v>16724</v>
      </c>
    </row>
    <row r="361" spans="1:10" x14ac:dyDescent="0.25">
      <c r="A361" s="33" t="s">
        <v>51</v>
      </c>
      <c r="B361" s="49"/>
      <c r="C361" s="33"/>
      <c r="D361" s="105">
        <f t="shared" ref="D361:G361" si="121">D354+D360</f>
        <v>47000</v>
      </c>
      <c r="E361" s="105">
        <f t="shared" si="121"/>
        <v>70000</v>
      </c>
      <c r="F361" s="105">
        <f t="shared" si="121"/>
        <v>42200</v>
      </c>
      <c r="G361" s="105">
        <f t="shared" si="121"/>
        <v>42200</v>
      </c>
      <c r="H361" s="105">
        <f t="shared" ref="H361:I361" si="122">H354+H360</f>
        <v>44386.5</v>
      </c>
      <c r="I361" s="105">
        <f t="shared" si="122"/>
        <v>40300</v>
      </c>
      <c r="J361" s="105">
        <f t="shared" ref="J361" si="123">J354+J360</f>
        <v>42724</v>
      </c>
    </row>
    <row r="362" spans="1:10" x14ac:dyDescent="0.25">
      <c r="A362" s="2"/>
      <c r="B362" s="27">
        <v>642014</v>
      </c>
      <c r="C362" s="24" t="s">
        <v>592</v>
      </c>
      <c r="D362" s="92">
        <v>3000</v>
      </c>
      <c r="E362" s="25">
        <v>3217.5</v>
      </c>
      <c r="F362" s="92">
        <v>0</v>
      </c>
      <c r="G362" s="92">
        <v>3600</v>
      </c>
      <c r="H362" s="92">
        <v>3600</v>
      </c>
      <c r="I362" s="92">
        <v>3600</v>
      </c>
      <c r="J362" s="140">
        <v>360</v>
      </c>
    </row>
    <row r="363" spans="1:10" x14ac:dyDescent="0.25">
      <c r="A363" s="20" t="s">
        <v>52</v>
      </c>
      <c r="B363" s="46"/>
      <c r="C363" s="20"/>
      <c r="D363" s="68">
        <f t="shared" ref="D363:G363" si="124">D362</f>
        <v>3000</v>
      </c>
      <c r="E363" s="68">
        <f t="shared" si="124"/>
        <v>3217.5</v>
      </c>
      <c r="F363" s="68">
        <f t="shared" si="124"/>
        <v>0</v>
      </c>
      <c r="G363" s="68">
        <f t="shared" si="124"/>
        <v>3600</v>
      </c>
      <c r="H363" s="68">
        <f t="shared" ref="H363:I363" si="125">H362</f>
        <v>3600</v>
      </c>
      <c r="I363" s="68">
        <f t="shared" si="125"/>
        <v>3600</v>
      </c>
      <c r="J363" s="68">
        <f t="shared" ref="J363" si="126">J362</f>
        <v>360</v>
      </c>
    </row>
    <row r="364" spans="1:10" x14ac:dyDescent="0.25">
      <c r="A364" s="2"/>
      <c r="B364" s="27" t="s">
        <v>347</v>
      </c>
      <c r="C364" s="24" t="s">
        <v>174</v>
      </c>
      <c r="D364" s="34">
        <v>1500</v>
      </c>
      <c r="E364" s="34">
        <v>1500</v>
      </c>
      <c r="F364" s="92">
        <v>1500</v>
      </c>
      <c r="G364" s="92">
        <v>1500</v>
      </c>
      <c r="H364" s="92">
        <v>1500</v>
      </c>
      <c r="I364" s="92">
        <v>800</v>
      </c>
      <c r="J364" s="92">
        <v>800</v>
      </c>
    </row>
    <row r="365" spans="1:10" x14ac:dyDescent="0.25">
      <c r="A365" s="2"/>
      <c r="B365" s="27" t="s">
        <v>648</v>
      </c>
      <c r="C365" s="24" t="s">
        <v>649</v>
      </c>
      <c r="D365" s="34"/>
      <c r="E365" s="34"/>
      <c r="F365" s="92"/>
      <c r="G365" s="92"/>
      <c r="H365" s="92"/>
      <c r="I365" s="92">
        <v>200</v>
      </c>
      <c r="J365" s="92">
        <v>200</v>
      </c>
    </row>
    <row r="366" spans="1:10" x14ac:dyDescent="0.25">
      <c r="A366" s="2"/>
      <c r="B366" s="27" t="s">
        <v>650</v>
      </c>
      <c r="C366" s="24" t="s">
        <v>651</v>
      </c>
      <c r="D366" s="34"/>
      <c r="E366" s="34"/>
      <c r="F366" s="92"/>
      <c r="G366" s="92"/>
      <c r="H366" s="92"/>
      <c r="I366" s="92">
        <v>500</v>
      </c>
      <c r="J366" s="92">
        <v>500</v>
      </c>
    </row>
    <row r="367" spans="1:10" x14ac:dyDescent="0.25">
      <c r="A367" s="20" t="s">
        <v>53</v>
      </c>
      <c r="B367" s="46"/>
      <c r="C367" s="20"/>
      <c r="D367" s="84">
        <f t="shared" ref="D367:G367" si="127">D364</f>
        <v>1500</v>
      </c>
      <c r="E367" s="84">
        <f t="shared" si="127"/>
        <v>1500</v>
      </c>
      <c r="F367" s="84">
        <f t="shared" si="127"/>
        <v>1500</v>
      </c>
      <c r="G367" s="84">
        <f t="shared" si="127"/>
        <v>1500</v>
      </c>
      <c r="H367" s="84">
        <f t="shared" ref="H367" si="128">H364</f>
        <v>1500</v>
      </c>
      <c r="I367" s="84">
        <f>I364+I365+ I366</f>
        <v>1500</v>
      </c>
      <c r="J367" s="84">
        <f>J364+J365+ J366</f>
        <v>1500</v>
      </c>
    </row>
    <row r="368" spans="1:10" x14ac:dyDescent="0.25">
      <c r="A368" s="33" t="s">
        <v>54</v>
      </c>
      <c r="B368" s="49"/>
      <c r="C368" s="33"/>
      <c r="D368" s="105">
        <f t="shared" ref="D368:G368" si="129">D363+D367</f>
        <v>4500</v>
      </c>
      <c r="E368" s="105">
        <f t="shared" si="129"/>
        <v>4717.5</v>
      </c>
      <c r="F368" s="105">
        <f t="shared" si="129"/>
        <v>1500</v>
      </c>
      <c r="G368" s="105">
        <f t="shared" si="129"/>
        <v>5100</v>
      </c>
      <c r="H368" s="105">
        <f t="shared" ref="H368:I368" si="130">H363+H367</f>
        <v>5100</v>
      </c>
      <c r="I368" s="105">
        <f t="shared" si="130"/>
        <v>5100</v>
      </c>
      <c r="J368" s="105">
        <f t="shared" ref="J368" si="131">J363+J367</f>
        <v>1860</v>
      </c>
    </row>
    <row r="369" spans="1:10" x14ac:dyDescent="0.25">
      <c r="A369" s="57"/>
      <c r="B369" s="27" t="s">
        <v>348</v>
      </c>
      <c r="C369" s="24" t="s">
        <v>349</v>
      </c>
      <c r="D369" s="92">
        <v>15</v>
      </c>
      <c r="E369" s="25">
        <v>15</v>
      </c>
      <c r="F369" s="92">
        <v>15</v>
      </c>
      <c r="G369" s="92">
        <v>15</v>
      </c>
      <c r="H369" s="92">
        <v>15</v>
      </c>
      <c r="I369" s="92">
        <v>15</v>
      </c>
      <c r="J369" s="140">
        <v>0</v>
      </c>
    </row>
    <row r="370" spans="1:10" x14ac:dyDescent="0.25">
      <c r="A370" s="2"/>
      <c r="B370" s="27" t="s">
        <v>350</v>
      </c>
      <c r="C370" s="24" t="s">
        <v>175</v>
      </c>
      <c r="D370" s="92">
        <v>1300</v>
      </c>
      <c r="E370" s="25">
        <v>4000</v>
      </c>
      <c r="F370" s="92">
        <v>2000</v>
      </c>
      <c r="G370" s="92">
        <v>2000</v>
      </c>
      <c r="H370" s="92">
        <v>2000</v>
      </c>
      <c r="I370" s="92">
        <v>2000</v>
      </c>
      <c r="J370" s="92">
        <v>2000</v>
      </c>
    </row>
    <row r="371" spans="1:10" x14ac:dyDescent="0.25">
      <c r="A371" s="2"/>
      <c r="B371" s="27" t="s">
        <v>351</v>
      </c>
      <c r="C371" s="24" t="s">
        <v>93</v>
      </c>
      <c r="D371" s="92">
        <v>8500</v>
      </c>
      <c r="E371" s="25">
        <v>7500</v>
      </c>
      <c r="F371" s="92">
        <v>8500</v>
      </c>
      <c r="G371" s="92">
        <v>8500</v>
      </c>
      <c r="H371" s="92">
        <v>8500</v>
      </c>
      <c r="I371" s="92">
        <v>8500</v>
      </c>
      <c r="J371" s="140">
        <v>8600</v>
      </c>
    </row>
    <row r="372" spans="1:10" x14ac:dyDescent="0.25">
      <c r="A372" s="2"/>
      <c r="B372" s="27" t="s">
        <v>352</v>
      </c>
      <c r="C372" s="24" t="s">
        <v>103</v>
      </c>
      <c r="D372" s="92">
        <v>500</v>
      </c>
      <c r="E372" s="25">
        <v>500</v>
      </c>
      <c r="F372" s="92">
        <v>500</v>
      </c>
      <c r="G372" s="92">
        <v>500</v>
      </c>
      <c r="H372" s="92">
        <v>500</v>
      </c>
      <c r="I372" s="92">
        <v>1500</v>
      </c>
      <c r="J372" s="140">
        <v>1750</v>
      </c>
    </row>
    <row r="373" spans="1:10" x14ac:dyDescent="0.25">
      <c r="A373" s="2"/>
      <c r="B373" s="27" t="s">
        <v>353</v>
      </c>
      <c r="C373" s="24" t="s">
        <v>176</v>
      </c>
      <c r="D373" s="92">
        <v>900</v>
      </c>
      <c r="E373" s="25">
        <v>1100</v>
      </c>
      <c r="F373" s="92">
        <v>1100</v>
      </c>
      <c r="G373" s="92">
        <v>1100</v>
      </c>
      <c r="H373" s="92">
        <v>1100</v>
      </c>
      <c r="I373" s="92">
        <v>1100</v>
      </c>
      <c r="J373" s="140">
        <v>3200</v>
      </c>
    </row>
    <row r="374" spans="1:10" x14ac:dyDescent="0.25">
      <c r="A374" s="2"/>
      <c r="B374" s="27" t="s">
        <v>354</v>
      </c>
      <c r="C374" s="24" t="s">
        <v>177</v>
      </c>
      <c r="D374" s="92">
        <v>10000</v>
      </c>
      <c r="E374" s="25">
        <v>6840.66</v>
      </c>
      <c r="F374" s="92">
        <v>4000</v>
      </c>
      <c r="G374" s="92">
        <v>4000</v>
      </c>
      <c r="H374" s="92">
        <v>4000</v>
      </c>
      <c r="I374" s="92">
        <v>3000</v>
      </c>
      <c r="J374" s="140">
        <v>3650</v>
      </c>
    </row>
    <row r="375" spans="1:10" x14ac:dyDescent="0.25">
      <c r="A375" s="2"/>
      <c r="B375" s="27" t="s">
        <v>358</v>
      </c>
      <c r="C375" s="24" t="s">
        <v>359</v>
      </c>
      <c r="D375" s="92">
        <v>0</v>
      </c>
      <c r="E375" s="25">
        <v>0</v>
      </c>
      <c r="F375" s="92">
        <v>0</v>
      </c>
      <c r="G375" s="92">
        <v>0</v>
      </c>
      <c r="H375" s="92">
        <v>0</v>
      </c>
      <c r="I375" s="92">
        <v>0</v>
      </c>
      <c r="J375" s="92">
        <v>0</v>
      </c>
    </row>
    <row r="376" spans="1:10" x14ac:dyDescent="0.25">
      <c r="A376" s="2"/>
      <c r="B376" s="27" t="s">
        <v>355</v>
      </c>
      <c r="C376" s="24" t="s">
        <v>124</v>
      </c>
      <c r="D376" s="92">
        <v>0</v>
      </c>
      <c r="E376" s="25">
        <v>200</v>
      </c>
      <c r="F376" s="92">
        <v>200</v>
      </c>
      <c r="G376" s="92">
        <v>200</v>
      </c>
      <c r="H376" s="92">
        <v>200</v>
      </c>
      <c r="I376" s="92">
        <v>200</v>
      </c>
      <c r="J376" s="140">
        <v>410</v>
      </c>
    </row>
    <row r="377" spans="1:10" x14ac:dyDescent="0.25">
      <c r="A377" s="2"/>
      <c r="B377" s="27" t="s">
        <v>356</v>
      </c>
      <c r="C377" s="24" t="s">
        <v>178</v>
      </c>
      <c r="D377" s="92">
        <v>150</v>
      </c>
      <c r="E377" s="25">
        <v>150</v>
      </c>
      <c r="F377" s="92">
        <v>150</v>
      </c>
      <c r="G377" s="92">
        <v>150</v>
      </c>
      <c r="H377" s="92">
        <v>150</v>
      </c>
      <c r="I377" s="92">
        <v>150</v>
      </c>
      <c r="J377" s="92">
        <v>150</v>
      </c>
    </row>
    <row r="378" spans="1:10" x14ac:dyDescent="0.25">
      <c r="A378" s="2"/>
      <c r="B378" s="27" t="s">
        <v>357</v>
      </c>
      <c r="C378" s="24" t="s">
        <v>132</v>
      </c>
      <c r="D378" s="92">
        <v>657.95</v>
      </c>
      <c r="E378" s="25">
        <v>717.29</v>
      </c>
      <c r="F378" s="92">
        <v>720</v>
      </c>
      <c r="G378" s="92">
        <v>720</v>
      </c>
      <c r="H378" s="92">
        <v>720</v>
      </c>
      <c r="I378" s="92">
        <v>720</v>
      </c>
      <c r="J378" s="92">
        <v>720</v>
      </c>
    </row>
    <row r="379" spans="1:10" x14ac:dyDescent="0.25">
      <c r="A379" s="2"/>
      <c r="B379" s="27" t="s">
        <v>677</v>
      </c>
      <c r="C379" s="24" t="s">
        <v>138</v>
      </c>
      <c r="D379" s="92"/>
      <c r="E379" s="25"/>
      <c r="F379" s="92">
        <v>0</v>
      </c>
      <c r="G379" s="92">
        <v>0</v>
      </c>
      <c r="H379" s="92">
        <v>0</v>
      </c>
      <c r="I379" s="92">
        <v>0</v>
      </c>
      <c r="J379" s="140">
        <v>10</v>
      </c>
    </row>
    <row r="380" spans="1:10" x14ac:dyDescent="0.25">
      <c r="A380" s="20" t="s">
        <v>55</v>
      </c>
      <c r="B380" s="46"/>
      <c r="C380" s="20"/>
      <c r="D380" s="84">
        <f t="shared" ref="D380:E380" si="132">SUM(D369:D378)</f>
        <v>22022.95</v>
      </c>
      <c r="E380" s="84">
        <f t="shared" si="132"/>
        <v>21022.95</v>
      </c>
      <c r="F380" s="84">
        <f>SUM(F369:F379)</f>
        <v>17185</v>
      </c>
      <c r="G380" s="84">
        <f>SUM(G369:G379)</f>
        <v>17185</v>
      </c>
      <c r="H380" s="84">
        <f>SUM(H369:H379)</f>
        <v>17185</v>
      </c>
      <c r="I380" s="84">
        <f>SUM(I369:I379)</f>
        <v>17185</v>
      </c>
      <c r="J380" s="84">
        <f>SUM(J369:J379)</f>
        <v>20490</v>
      </c>
    </row>
    <row r="381" spans="1:10" x14ac:dyDescent="0.25">
      <c r="A381" s="33" t="s">
        <v>56</v>
      </c>
      <c r="B381" s="49"/>
      <c r="C381" s="33"/>
      <c r="D381" s="105">
        <f t="shared" ref="D381:G381" si="133">D380</f>
        <v>22022.95</v>
      </c>
      <c r="E381" s="105">
        <f t="shared" si="133"/>
        <v>21022.95</v>
      </c>
      <c r="F381" s="105">
        <f t="shared" si="133"/>
        <v>17185</v>
      </c>
      <c r="G381" s="105">
        <f t="shared" si="133"/>
        <v>17185</v>
      </c>
      <c r="H381" s="105">
        <f t="shared" ref="H381:I381" si="134">H380</f>
        <v>17185</v>
      </c>
      <c r="I381" s="105">
        <f t="shared" si="134"/>
        <v>17185</v>
      </c>
      <c r="J381" s="105">
        <f t="shared" ref="J381" si="135">J380</f>
        <v>20490</v>
      </c>
    </row>
    <row r="382" spans="1:10" x14ac:dyDescent="0.25">
      <c r="A382" s="58"/>
      <c r="B382" s="59"/>
      <c r="C382" s="60" t="s">
        <v>361</v>
      </c>
      <c r="D382" s="109">
        <f t="shared" ref="D382:G382" si="136">D383+D384</f>
        <v>1070</v>
      </c>
      <c r="E382" s="109">
        <f t="shared" si="136"/>
        <v>1045.4000000000001</v>
      </c>
      <c r="F382" s="109">
        <f t="shared" si="136"/>
        <v>1070</v>
      </c>
      <c r="G382" s="109">
        <f t="shared" si="136"/>
        <v>1070</v>
      </c>
      <c r="H382" s="109">
        <f t="shared" ref="H382:I382" si="137">H383+H384</f>
        <v>1070</v>
      </c>
      <c r="I382" s="109">
        <f t="shared" si="137"/>
        <v>1042.76</v>
      </c>
      <c r="J382" s="109">
        <f t="shared" ref="J382" si="138">J383+J384</f>
        <v>1042.76</v>
      </c>
    </row>
    <row r="383" spans="1:10" x14ac:dyDescent="0.25">
      <c r="A383" s="2"/>
      <c r="B383" s="27" t="s">
        <v>362</v>
      </c>
      <c r="C383" s="24" t="s">
        <v>184</v>
      </c>
      <c r="D383" s="93">
        <v>790</v>
      </c>
      <c r="E383" s="12">
        <v>774.7</v>
      </c>
      <c r="F383" s="93">
        <v>790</v>
      </c>
      <c r="G383" s="93">
        <v>790</v>
      </c>
      <c r="H383" s="93">
        <v>790</v>
      </c>
      <c r="I383" s="93">
        <v>767</v>
      </c>
      <c r="J383" s="93">
        <v>767</v>
      </c>
    </row>
    <row r="384" spans="1:10" x14ac:dyDescent="0.25">
      <c r="A384" s="2"/>
      <c r="B384" s="27" t="s">
        <v>363</v>
      </c>
      <c r="C384" s="24" t="s">
        <v>185</v>
      </c>
      <c r="D384" s="93">
        <v>280</v>
      </c>
      <c r="E384" s="12">
        <v>270.7</v>
      </c>
      <c r="F384" s="93">
        <v>280</v>
      </c>
      <c r="G384" s="93">
        <v>280</v>
      </c>
      <c r="H384" s="93">
        <v>280</v>
      </c>
      <c r="I384" s="93">
        <v>275.76</v>
      </c>
      <c r="J384" s="93">
        <v>275.76</v>
      </c>
    </row>
    <row r="385" spans="1:10" x14ac:dyDescent="0.25">
      <c r="A385" s="28"/>
      <c r="B385" s="59"/>
      <c r="C385" s="60" t="s">
        <v>388</v>
      </c>
      <c r="D385" s="109">
        <f t="shared" ref="D385:G385" si="139">SUM(D386:D390)</f>
        <v>10000</v>
      </c>
      <c r="E385" s="25">
        <f>SUM(E386:E390)</f>
        <v>10000</v>
      </c>
      <c r="F385" s="25">
        <f t="shared" ref="F385" si="140">SUM(F386:F390)</f>
        <v>10000</v>
      </c>
      <c r="G385" s="25">
        <f t="shared" si="139"/>
        <v>10000</v>
      </c>
      <c r="H385" s="25">
        <f t="shared" ref="H385:I385" si="141">SUM(H386:H390)</f>
        <v>10000</v>
      </c>
      <c r="I385" s="25">
        <f t="shared" si="141"/>
        <v>10000</v>
      </c>
      <c r="J385" s="25">
        <f t="shared" ref="J385" si="142">SUM(J386:J390)</f>
        <v>1500</v>
      </c>
    </row>
    <row r="386" spans="1:10" x14ac:dyDescent="0.25">
      <c r="A386" s="2"/>
      <c r="B386" s="27" t="s">
        <v>389</v>
      </c>
      <c r="C386" s="24" t="s">
        <v>184</v>
      </c>
      <c r="D386" s="12">
        <v>7410</v>
      </c>
      <c r="E386" s="12">
        <v>7410</v>
      </c>
      <c r="F386" s="93">
        <v>7410</v>
      </c>
      <c r="G386" s="93">
        <v>7410</v>
      </c>
      <c r="H386" s="93">
        <v>7410</v>
      </c>
      <c r="I386" s="93">
        <v>7410</v>
      </c>
      <c r="J386" s="93">
        <v>1103</v>
      </c>
    </row>
    <row r="387" spans="1:10" x14ac:dyDescent="0.25">
      <c r="A387" s="2"/>
      <c r="B387" s="27" t="s">
        <v>390</v>
      </c>
      <c r="C387" s="24" t="s">
        <v>185</v>
      </c>
      <c r="D387" s="12">
        <v>2590</v>
      </c>
      <c r="E387" s="12">
        <v>2590</v>
      </c>
      <c r="F387" s="93">
        <v>2590</v>
      </c>
      <c r="G387" s="93">
        <v>2590</v>
      </c>
      <c r="H387" s="93">
        <v>2590</v>
      </c>
      <c r="I387" s="93">
        <v>2590</v>
      </c>
      <c r="J387" s="93">
        <v>397</v>
      </c>
    </row>
    <row r="388" spans="1:10" x14ac:dyDescent="0.25">
      <c r="A388" s="2"/>
      <c r="B388" s="27" t="s">
        <v>391</v>
      </c>
      <c r="C388" s="24" t="s">
        <v>193</v>
      </c>
      <c r="D388" s="12">
        <v>0</v>
      </c>
      <c r="E388" s="12">
        <v>0</v>
      </c>
      <c r="F388" s="93">
        <v>0</v>
      </c>
      <c r="G388" s="93">
        <v>0</v>
      </c>
      <c r="H388" s="93">
        <v>0</v>
      </c>
      <c r="I388" s="93">
        <v>0</v>
      </c>
      <c r="J388" s="93">
        <v>0</v>
      </c>
    </row>
    <row r="389" spans="1:10" x14ac:dyDescent="0.25">
      <c r="A389" s="2"/>
      <c r="B389" s="27"/>
      <c r="C389" s="24" t="s">
        <v>194</v>
      </c>
      <c r="D389" s="12"/>
      <c r="E389" s="12"/>
      <c r="F389" s="93"/>
      <c r="G389" s="93"/>
      <c r="H389" s="93"/>
      <c r="I389" s="93"/>
      <c r="J389" s="93"/>
    </row>
    <row r="390" spans="1:10" x14ac:dyDescent="0.25">
      <c r="A390" s="2"/>
      <c r="B390" s="27" t="s">
        <v>392</v>
      </c>
      <c r="C390" s="24" t="s">
        <v>393</v>
      </c>
      <c r="D390" s="12">
        <v>0</v>
      </c>
      <c r="E390" s="12">
        <v>0</v>
      </c>
      <c r="F390" s="93">
        <v>0</v>
      </c>
      <c r="G390" s="93">
        <v>0</v>
      </c>
      <c r="H390" s="93">
        <v>0</v>
      </c>
      <c r="I390" s="93">
        <v>0</v>
      </c>
      <c r="J390" s="93">
        <v>0</v>
      </c>
    </row>
    <row r="391" spans="1:10" x14ac:dyDescent="0.25">
      <c r="A391" s="88"/>
      <c r="B391" s="59"/>
      <c r="C391" s="60" t="s">
        <v>469</v>
      </c>
      <c r="D391" s="109">
        <f t="shared" ref="D391:G391" si="143">SUM(D392:D397)</f>
        <v>0</v>
      </c>
      <c r="E391" s="109">
        <f t="shared" si="143"/>
        <v>0</v>
      </c>
      <c r="F391" s="109">
        <f t="shared" si="143"/>
        <v>0</v>
      </c>
      <c r="G391" s="109">
        <f t="shared" si="143"/>
        <v>0</v>
      </c>
      <c r="H391" s="109">
        <f t="shared" ref="H391:I391" si="144">SUM(H392:H397)</f>
        <v>0</v>
      </c>
      <c r="I391" s="109">
        <f t="shared" si="144"/>
        <v>0</v>
      </c>
      <c r="J391" s="109">
        <f t="shared" ref="J391" si="145">SUM(J392:J397)</f>
        <v>0</v>
      </c>
    </row>
    <row r="392" spans="1:10" x14ac:dyDescent="0.25">
      <c r="A392" s="26"/>
      <c r="B392" s="27" t="s">
        <v>470</v>
      </c>
      <c r="C392" s="24" t="s">
        <v>100</v>
      </c>
      <c r="D392" s="12">
        <v>0</v>
      </c>
      <c r="E392" s="86">
        <v>0</v>
      </c>
      <c r="F392" s="93">
        <v>0</v>
      </c>
      <c r="G392" s="93">
        <v>0</v>
      </c>
      <c r="H392" s="93">
        <v>0</v>
      </c>
      <c r="I392" s="93">
        <v>0</v>
      </c>
      <c r="J392" s="93">
        <v>0</v>
      </c>
    </row>
    <row r="393" spans="1:10" x14ac:dyDescent="0.25">
      <c r="A393" s="26"/>
      <c r="B393" s="27" t="s">
        <v>471</v>
      </c>
      <c r="C393" s="24" t="s">
        <v>193</v>
      </c>
      <c r="D393" s="12">
        <v>0</v>
      </c>
      <c r="E393" s="86">
        <v>0</v>
      </c>
      <c r="F393" s="93">
        <v>0</v>
      </c>
      <c r="G393" s="93">
        <v>0</v>
      </c>
      <c r="H393" s="93">
        <v>0</v>
      </c>
      <c r="I393" s="93">
        <v>0</v>
      </c>
      <c r="J393" s="93">
        <v>0</v>
      </c>
    </row>
    <row r="394" spans="1:10" x14ac:dyDescent="0.25">
      <c r="A394" s="26"/>
      <c r="B394" s="27" t="s">
        <v>492</v>
      </c>
      <c r="C394" s="24" t="s">
        <v>175</v>
      </c>
      <c r="D394" s="12"/>
      <c r="E394" s="86">
        <v>0</v>
      </c>
      <c r="F394" s="93">
        <v>0</v>
      </c>
      <c r="G394" s="93">
        <v>0</v>
      </c>
      <c r="H394" s="93">
        <v>0</v>
      </c>
      <c r="I394" s="93">
        <v>0</v>
      </c>
      <c r="J394" s="93">
        <v>0</v>
      </c>
    </row>
    <row r="395" spans="1:10" x14ac:dyDescent="0.25">
      <c r="A395" s="26"/>
      <c r="B395" s="27" t="s">
        <v>493</v>
      </c>
      <c r="C395" s="24" t="s">
        <v>98</v>
      </c>
      <c r="D395" s="12"/>
      <c r="E395" s="86">
        <v>0</v>
      </c>
      <c r="F395" s="93">
        <v>0</v>
      </c>
      <c r="G395" s="93">
        <v>0</v>
      </c>
      <c r="H395" s="93">
        <v>0</v>
      </c>
      <c r="I395" s="93">
        <v>0</v>
      </c>
      <c r="J395" s="93">
        <v>0</v>
      </c>
    </row>
    <row r="396" spans="1:10" x14ac:dyDescent="0.25">
      <c r="A396" s="26"/>
      <c r="B396" s="27" t="s">
        <v>472</v>
      </c>
      <c r="C396" s="24" t="s">
        <v>491</v>
      </c>
      <c r="D396" s="12">
        <v>0</v>
      </c>
      <c r="E396" s="86">
        <v>0</v>
      </c>
      <c r="F396" s="93">
        <v>0</v>
      </c>
      <c r="G396" s="93">
        <v>0</v>
      </c>
      <c r="H396" s="93">
        <v>0</v>
      </c>
      <c r="I396" s="93">
        <v>0</v>
      </c>
      <c r="J396" s="93">
        <v>0</v>
      </c>
    </row>
    <row r="397" spans="1:10" x14ac:dyDescent="0.25">
      <c r="A397" s="26"/>
      <c r="B397" s="27" t="s">
        <v>473</v>
      </c>
      <c r="C397" s="24" t="s">
        <v>185</v>
      </c>
      <c r="D397" s="12">
        <v>0</v>
      </c>
      <c r="E397" s="86">
        <v>0</v>
      </c>
      <c r="F397" s="93">
        <v>0</v>
      </c>
      <c r="G397" s="93">
        <v>0</v>
      </c>
      <c r="H397" s="93">
        <v>0</v>
      </c>
      <c r="I397" s="93">
        <v>0</v>
      </c>
      <c r="J397" s="93">
        <v>0</v>
      </c>
    </row>
    <row r="398" spans="1:10" x14ac:dyDescent="0.25">
      <c r="A398" s="2"/>
      <c r="B398" s="59"/>
      <c r="C398" s="60" t="s">
        <v>462</v>
      </c>
      <c r="D398" s="109">
        <f t="shared" ref="D398:G398" si="146">SUM(D399:D403)</f>
        <v>0</v>
      </c>
      <c r="E398" s="109">
        <f t="shared" si="146"/>
        <v>0</v>
      </c>
      <c r="F398" s="109">
        <f t="shared" si="146"/>
        <v>0</v>
      </c>
      <c r="G398" s="109">
        <f t="shared" si="146"/>
        <v>0</v>
      </c>
      <c r="H398" s="109">
        <f t="shared" ref="H398:I398" si="147">SUM(H399:H403)</f>
        <v>0</v>
      </c>
      <c r="I398" s="109">
        <f t="shared" si="147"/>
        <v>0</v>
      </c>
      <c r="J398" s="109">
        <f t="shared" ref="J398" si="148">SUM(J399:J403)</f>
        <v>0</v>
      </c>
    </row>
    <row r="399" spans="1:10" x14ac:dyDescent="0.25">
      <c r="A399" s="2"/>
      <c r="B399" s="27" t="s">
        <v>463</v>
      </c>
      <c r="C399" s="24" t="s">
        <v>464</v>
      </c>
      <c r="D399" s="12">
        <v>0</v>
      </c>
      <c r="E399" s="86">
        <v>0</v>
      </c>
      <c r="F399" s="93">
        <v>0</v>
      </c>
      <c r="G399" s="93">
        <v>0</v>
      </c>
      <c r="H399" s="93">
        <v>0</v>
      </c>
      <c r="I399" s="93">
        <v>0</v>
      </c>
      <c r="J399" s="93">
        <v>0</v>
      </c>
    </row>
    <row r="400" spans="1:10" x14ac:dyDescent="0.25">
      <c r="A400" s="2"/>
      <c r="B400" s="27" t="s">
        <v>465</v>
      </c>
      <c r="C400" s="24" t="s">
        <v>193</v>
      </c>
      <c r="D400" s="12">
        <v>0</v>
      </c>
      <c r="E400" s="86">
        <v>0</v>
      </c>
      <c r="F400" s="93">
        <v>0</v>
      </c>
      <c r="G400" s="93">
        <v>0</v>
      </c>
      <c r="H400" s="93">
        <v>0</v>
      </c>
      <c r="I400" s="93">
        <v>0</v>
      </c>
      <c r="J400" s="93">
        <v>0</v>
      </c>
    </row>
    <row r="401" spans="1:10" x14ac:dyDescent="0.25">
      <c r="A401" s="2"/>
      <c r="B401" s="27" t="s">
        <v>494</v>
      </c>
      <c r="C401" s="24" t="s">
        <v>495</v>
      </c>
      <c r="D401" s="12"/>
      <c r="E401" s="86">
        <v>0</v>
      </c>
      <c r="F401" s="93">
        <v>0</v>
      </c>
      <c r="G401" s="93">
        <v>0</v>
      </c>
      <c r="H401" s="93">
        <v>0</v>
      </c>
      <c r="I401" s="93">
        <v>0</v>
      </c>
      <c r="J401" s="93">
        <v>0</v>
      </c>
    </row>
    <row r="402" spans="1:10" x14ac:dyDescent="0.25">
      <c r="A402" s="2"/>
      <c r="B402" s="27" t="s">
        <v>466</v>
      </c>
      <c r="C402" s="24" t="s">
        <v>187</v>
      </c>
      <c r="D402" s="12">
        <v>0</v>
      </c>
      <c r="E402" s="86">
        <v>0</v>
      </c>
      <c r="F402" s="93">
        <v>0</v>
      </c>
      <c r="G402" s="93">
        <v>0</v>
      </c>
      <c r="H402" s="93">
        <v>0</v>
      </c>
      <c r="I402" s="93">
        <v>0</v>
      </c>
      <c r="J402" s="93">
        <v>0</v>
      </c>
    </row>
    <row r="403" spans="1:10" x14ac:dyDescent="0.25">
      <c r="A403" s="2"/>
      <c r="B403" s="27" t="s">
        <v>392</v>
      </c>
      <c r="C403" s="24" t="s">
        <v>393</v>
      </c>
      <c r="D403" s="12">
        <v>0</v>
      </c>
      <c r="E403" s="86">
        <v>0</v>
      </c>
      <c r="F403" s="93">
        <v>0</v>
      </c>
      <c r="G403" s="93">
        <v>0</v>
      </c>
      <c r="H403" s="93">
        <v>0</v>
      </c>
      <c r="I403" s="93">
        <v>0</v>
      </c>
      <c r="J403" s="93">
        <v>0</v>
      </c>
    </row>
    <row r="404" spans="1:10" x14ac:dyDescent="0.25">
      <c r="A404" s="2"/>
      <c r="B404" s="59"/>
      <c r="C404" s="60" t="s">
        <v>512</v>
      </c>
      <c r="D404" s="109">
        <f t="shared" ref="D404:G404" si="149">D405+D406</f>
        <v>0</v>
      </c>
      <c r="E404" s="109">
        <f t="shared" si="149"/>
        <v>0</v>
      </c>
      <c r="F404" s="109">
        <f t="shared" si="149"/>
        <v>0</v>
      </c>
      <c r="G404" s="109">
        <f t="shared" si="149"/>
        <v>0</v>
      </c>
      <c r="H404" s="109">
        <f t="shared" ref="H404:I404" si="150">H405+H406</f>
        <v>0</v>
      </c>
      <c r="I404" s="109">
        <f t="shared" si="150"/>
        <v>0</v>
      </c>
      <c r="J404" s="109">
        <f t="shared" ref="J404" si="151">J405+J406</f>
        <v>0</v>
      </c>
    </row>
    <row r="405" spans="1:10" x14ac:dyDescent="0.25">
      <c r="A405" s="2"/>
      <c r="B405" s="27" t="s">
        <v>475</v>
      </c>
      <c r="C405" s="24" t="s">
        <v>193</v>
      </c>
      <c r="D405" s="12">
        <v>0</v>
      </c>
      <c r="E405" s="86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</row>
    <row r="406" spans="1:10" x14ac:dyDescent="0.25">
      <c r="A406" s="2"/>
      <c r="B406" s="27" t="s">
        <v>476</v>
      </c>
      <c r="C406" s="24" t="s">
        <v>464</v>
      </c>
      <c r="D406" s="12">
        <v>0</v>
      </c>
      <c r="E406" s="86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</row>
    <row r="407" spans="1:10" x14ac:dyDescent="0.25">
      <c r="A407" s="58"/>
      <c r="B407" s="59"/>
      <c r="C407" s="60" t="s">
        <v>474</v>
      </c>
      <c r="D407" s="109">
        <f t="shared" ref="D407:G407" si="152">D408+D409</f>
        <v>0</v>
      </c>
      <c r="E407" s="109">
        <f t="shared" si="152"/>
        <v>0</v>
      </c>
      <c r="F407" s="109">
        <f t="shared" si="152"/>
        <v>0</v>
      </c>
      <c r="G407" s="109">
        <f t="shared" si="152"/>
        <v>0</v>
      </c>
      <c r="H407" s="109">
        <f t="shared" ref="H407:I407" si="153">H408+H409</f>
        <v>0</v>
      </c>
      <c r="I407" s="109">
        <f t="shared" si="153"/>
        <v>0</v>
      </c>
      <c r="J407" s="109">
        <f t="shared" ref="J407" si="154">J408+J409</f>
        <v>0</v>
      </c>
    </row>
    <row r="408" spans="1:10" x14ac:dyDescent="0.25">
      <c r="A408" s="2"/>
      <c r="B408" s="27" t="s">
        <v>475</v>
      </c>
      <c r="C408" s="24" t="s">
        <v>193</v>
      </c>
      <c r="D408" s="12">
        <v>0</v>
      </c>
      <c r="E408" s="69">
        <v>0</v>
      </c>
      <c r="F408" s="93">
        <v>0</v>
      </c>
      <c r="G408" s="93">
        <v>0</v>
      </c>
      <c r="H408" s="93">
        <v>0</v>
      </c>
      <c r="I408" s="93">
        <v>0</v>
      </c>
      <c r="J408" s="93">
        <v>0</v>
      </c>
    </row>
    <row r="409" spans="1:10" x14ac:dyDescent="0.25">
      <c r="A409" s="2"/>
      <c r="B409" s="27" t="s">
        <v>476</v>
      </c>
      <c r="C409" s="24" t="s">
        <v>464</v>
      </c>
      <c r="D409" s="12">
        <v>0</v>
      </c>
      <c r="E409" s="69">
        <v>0</v>
      </c>
      <c r="F409" s="93">
        <v>0</v>
      </c>
      <c r="G409" s="93">
        <v>0</v>
      </c>
      <c r="H409" s="93">
        <v>0</v>
      </c>
      <c r="I409" s="93">
        <v>0</v>
      </c>
      <c r="J409" s="93">
        <v>0</v>
      </c>
    </row>
    <row r="410" spans="1:10" x14ac:dyDescent="0.25">
      <c r="A410" s="28"/>
      <c r="B410" s="59"/>
      <c r="C410" s="60" t="s">
        <v>364</v>
      </c>
      <c r="D410" s="109">
        <f t="shared" ref="D410:G410" si="155">SUM(D411:D417)</f>
        <v>13700</v>
      </c>
      <c r="E410" s="109">
        <f t="shared" si="155"/>
        <v>14893.13</v>
      </c>
      <c r="F410" s="109">
        <f t="shared" si="155"/>
        <v>15005</v>
      </c>
      <c r="G410" s="109">
        <f t="shared" si="155"/>
        <v>15005</v>
      </c>
      <c r="H410" s="109">
        <f t="shared" ref="H410:I410" si="156">SUM(H411:H417)</f>
        <v>15005</v>
      </c>
      <c r="I410" s="109">
        <f t="shared" si="156"/>
        <v>16557.21</v>
      </c>
      <c r="J410" s="109">
        <f t="shared" ref="J410" si="157">SUM(J411:J417)</f>
        <v>16557.21</v>
      </c>
    </row>
    <row r="411" spans="1:10" x14ac:dyDescent="0.25">
      <c r="A411" s="2"/>
      <c r="B411" s="27" t="s">
        <v>365</v>
      </c>
      <c r="C411" s="24" t="s">
        <v>184</v>
      </c>
      <c r="D411" s="93">
        <v>9600</v>
      </c>
      <c r="E411" s="12">
        <v>10484.129999999999</v>
      </c>
      <c r="F411" s="93">
        <v>10500</v>
      </c>
      <c r="G411" s="93">
        <v>10500</v>
      </c>
      <c r="H411" s="93">
        <v>10500</v>
      </c>
      <c r="I411" s="93">
        <v>11586.77</v>
      </c>
      <c r="J411" s="93">
        <v>11586.77</v>
      </c>
    </row>
    <row r="412" spans="1:10" x14ac:dyDescent="0.25">
      <c r="A412" s="2"/>
      <c r="B412" s="27" t="s">
        <v>366</v>
      </c>
      <c r="C412" s="24" t="s">
        <v>185</v>
      </c>
      <c r="D412" s="93">
        <v>3295</v>
      </c>
      <c r="E412" s="12">
        <v>3604</v>
      </c>
      <c r="F412" s="93">
        <v>3700</v>
      </c>
      <c r="G412" s="93">
        <v>3700</v>
      </c>
      <c r="H412" s="93">
        <v>3700</v>
      </c>
      <c r="I412" s="93">
        <v>4165.4399999999996</v>
      </c>
      <c r="J412" s="93">
        <v>4165.4399999999996</v>
      </c>
    </row>
    <row r="413" spans="1:10" x14ac:dyDescent="0.25">
      <c r="A413" s="2"/>
      <c r="B413" s="27" t="s">
        <v>449</v>
      </c>
      <c r="C413" s="24" t="s">
        <v>407</v>
      </c>
      <c r="D413" s="93">
        <v>335</v>
      </c>
      <c r="E413" s="12">
        <v>335</v>
      </c>
      <c r="F413" s="93">
        <v>335</v>
      </c>
      <c r="G413" s="93">
        <v>335</v>
      </c>
      <c r="H413" s="93">
        <v>335</v>
      </c>
      <c r="I413" s="93">
        <v>335</v>
      </c>
      <c r="J413" s="93">
        <v>335</v>
      </c>
    </row>
    <row r="414" spans="1:10" x14ac:dyDescent="0.25">
      <c r="A414" s="2"/>
      <c r="B414" s="27" t="s">
        <v>419</v>
      </c>
      <c r="C414" s="24" t="s">
        <v>97</v>
      </c>
      <c r="D414" s="93">
        <v>100</v>
      </c>
      <c r="E414" s="12">
        <v>100</v>
      </c>
      <c r="F414" s="93">
        <v>100</v>
      </c>
      <c r="G414" s="93">
        <v>100</v>
      </c>
      <c r="H414" s="93">
        <v>100</v>
      </c>
      <c r="I414" s="93">
        <v>100</v>
      </c>
      <c r="J414" s="93">
        <v>100</v>
      </c>
    </row>
    <row r="415" spans="1:10" x14ac:dyDescent="0.25">
      <c r="A415" s="2"/>
      <c r="B415" s="27" t="s">
        <v>367</v>
      </c>
      <c r="C415" s="24" t="s">
        <v>187</v>
      </c>
      <c r="D415" s="93">
        <v>100</v>
      </c>
      <c r="E415" s="12">
        <v>100</v>
      </c>
      <c r="F415" s="93">
        <v>100</v>
      </c>
      <c r="G415" s="93">
        <v>100</v>
      </c>
      <c r="H415" s="93">
        <v>100</v>
      </c>
      <c r="I415" s="93">
        <v>100</v>
      </c>
      <c r="J415" s="93">
        <v>100</v>
      </c>
    </row>
    <row r="416" spans="1:10" x14ac:dyDescent="0.25">
      <c r="A416" s="2"/>
      <c r="B416" s="27" t="s">
        <v>477</v>
      </c>
      <c r="C416" s="24" t="s">
        <v>478</v>
      </c>
      <c r="D416" s="93">
        <v>230</v>
      </c>
      <c r="E416" s="12">
        <v>230</v>
      </c>
      <c r="F416" s="93">
        <v>230</v>
      </c>
      <c r="G416" s="93">
        <v>230</v>
      </c>
      <c r="H416" s="93">
        <v>230</v>
      </c>
      <c r="I416" s="93">
        <v>230</v>
      </c>
      <c r="J416" s="93">
        <v>230</v>
      </c>
    </row>
    <row r="417" spans="1:10" x14ac:dyDescent="0.25">
      <c r="A417" s="2"/>
      <c r="B417" s="27" t="s">
        <v>479</v>
      </c>
      <c r="C417" s="24" t="s">
        <v>400</v>
      </c>
      <c r="D417" s="93">
        <v>40</v>
      </c>
      <c r="E417" s="12">
        <v>40</v>
      </c>
      <c r="F417" s="93">
        <v>40</v>
      </c>
      <c r="G417" s="93">
        <v>40</v>
      </c>
      <c r="H417" s="93">
        <v>40</v>
      </c>
      <c r="I417" s="93">
        <v>40</v>
      </c>
      <c r="J417" s="93">
        <v>40</v>
      </c>
    </row>
    <row r="418" spans="1:10" x14ac:dyDescent="0.25">
      <c r="A418" s="28"/>
      <c r="B418" s="61"/>
      <c r="C418" s="60" t="s">
        <v>368</v>
      </c>
      <c r="D418" s="109">
        <f t="shared" ref="D418:G418" si="158">SUM(D419:D420)</f>
        <v>4500</v>
      </c>
      <c r="E418" s="109">
        <f t="shared" si="158"/>
        <v>5111.8900000000003</v>
      </c>
      <c r="F418" s="109">
        <f t="shared" si="158"/>
        <v>5130</v>
      </c>
      <c r="G418" s="109">
        <f t="shared" si="158"/>
        <v>5130</v>
      </c>
      <c r="H418" s="109">
        <f t="shared" ref="H418:I418" si="159">SUM(H419:H420)</f>
        <v>5130</v>
      </c>
      <c r="I418" s="109">
        <f t="shared" si="159"/>
        <v>5478.99</v>
      </c>
      <c r="J418" s="109">
        <f t="shared" ref="J418" si="160">SUM(J419:J420)</f>
        <v>5478.99</v>
      </c>
    </row>
    <row r="419" spans="1:10" x14ac:dyDescent="0.25">
      <c r="A419" s="2"/>
      <c r="B419" s="27" t="s">
        <v>371</v>
      </c>
      <c r="C419" s="24" t="s">
        <v>184</v>
      </c>
      <c r="D419" s="93">
        <v>3360</v>
      </c>
      <c r="E419" s="12">
        <v>3788</v>
      </c>
      <c r="F419" s="93">
        <v>3800</v>
      </c>
      <c r="G419" s="93">
        <v>3800</v>
      </c>
      <c r="H419" s="93">
        <v>3800</v>
      </c>
      <c r="I419" s="93">
        <v>4030.15</v>
      </c>
      <c r="J419" s="93">
        <v>4030.15</v>
      </c>
    </row>
    <row r="420" spans="1:10" x14ac:dyDescent="0.25">
      <c r="A420" s="2"/>
      <c r="B420" s="27" t="s">
        <v>372</v>
      </c>
      <c r="C420" s="24" t="s">
        <v>185</v>
      </c>
      <c r="D420" s="93">
        <v>1140</v>
      </c>
      <c r="E420" s="12">
        <v>1323.89</v>
      </c>
      <c r="F420" s="93">
        <v>1330</v>
      </c>
      <c r="G420" s="93">
        <v>1330</v>
      </c>
      <c r="H420" s="93">
        <v>1330</v>
      </c>
      <c r="I420" s="93">
        <v>1448.84</v>
      </c>
      <c r="J420" s="93">
        <v>1448.84</v>
      </c>
    </row>
    <row r="421" spans="1:10" x14ac:dyDescent="0.25">
      <c r="A421" s="28"/>
      <c r="B421" s="61"/>
      <c r="C421" s="60" t="s">
        <v>369</v>
      </c>
      <c r="D421" s="109">
        <f t="shared" ref="D421:I421" si="161">SUM(D422:D424)</f>
        <v>9000</v>
      </c>
      <c r="E421" s="109">
        <f t="shared" si="161"/>
        <v>35873.699999999997</v>
      </c>
      <c r="F421" s="109">
        <f t="shared" si="161"/>
        <v>10700</v>
      </c>
      <c r="G421" s="109">
        <f t="shared" si="161"/>
        <v>10700</v>
      </c>
      <c r="H421" s="109">
        <f t="shared" si="161"/>
        <v>10700</v>
      </c>
      <c r="I421" s="109">
        <f t="shared" si="161"/>
        <v>97450</v>
      </c>
      <c r="J421" s="109">
        <f t="shared" ref="J421" si="162">SUM(J422:J424)</f>
        <v>127917.1</v>
      </c>
    </row>
    <row r="422" spans="1:10" x14ac:dyDescent="0.25">
      <c r="A422" s="2"/>
      <c r="B422" s="27" t="s">
        <v>450</v>
      </c>
      <c r="C422" s="24" t="s">
        <v>188</v>
      </c>
      <c r="D422" s="93">
        <v>3300</v>
      </c>
      <c r="E422" s="12">
        <v>3300</v>
      </c>
      <c r="F422" s="93">
        <v>0</v>
      </c>
      <c r="G422" s="93">
        <v>0</v>
      </c>
      <c r="H422" s="93">
        <v>0</v>
      </c>
      <c r="I422" s="93">
        <v>0</v>
      </c>
      <c r="J422" s="93">
        <v>0</v>
      </c>
    </row>
    <row r="423" spans="1:10" x14ac:dyDescent="0.25">
      <c r="A423" s="2"/>
      <c r="B423" s="27" t="s">
        <v>450</v>
      </c>
      <c r="C423" s="24" t="s">
        <v>189</v>
      </c>
      <c r="D423" s="93">
        <v>5000</v>
      </c>
      <c r="E423" s="12">
        <v>31873.7</v>
      </c>
      <c r="F423" s="93">
        <v>10000</v>
      </c>
      <c r="G423" s="93">
        <v>10000</v>
      </c>
      <c r="H423" s="93">
        <v>10000</v>
      </c>
      <c r="I423" s="93">
        <v>97284</v>
      </c>
      <c r="J423" s="93">
        <v>127751.1</v>
      </c>
    </row>
    <row r="424" spans="1:10" x14ac:dyDescent="0.25">
      <c r="A424" s="2"/>
      <c r="B424" s="27" t="s">
        <v>373</v>
      </c>
      <c r="C424" s="24" t="s">
        <v>451</v>
      </c>
      <c r="D424" s="93">
        <v>700</v>
      </c>
      <c r="E424" s="12">
        <v>700</v>
      </c>
      <c r="F424" s="93">
        <v>700</v>
      </c>
      <c r="G424" s="93">
        <v>700</v>
      </c>
      <c r="H424" s="93">
        <v>700</v>
      </c>
      <c r="I424" s="93">
        <v>166</v>
      </c>
      <c r="J424" s="93">
        <v>166</v>
      </c>
    </row>
    <row r="425" spans="1:10" x14ac:dyDescent="0.25">
      <c r="A425" s="62"/>
      <c r="B425" s="63"/>
      <c r="C425" s="60" t="s">
        <v>370</v>
      </c>
      <c r="D425" s="109">
        <f t="shared" ref="D425:G425" si="163">SUM(D426:D429)</f>
        <v>3000</v>
      </c>
      <c r="E425" s="109">
        <f t="shared" si="163"/>
        <v>4000</v>
      </c>
      <c r="F425" s="109">
        <f t="shared" si="163"/>
        <v>4000</v>
      </c>
      <c r="G425" s="109">
        <f t="shared" si="163"/>
        <v>4000</v>
      </c>
      <c r="H425" s="109">
        <f t="shared" ref="H425:I425" si="164">SUM(H426:H429)</f>
        <v>4000</v>
      </c>
      <c r="I425" s="109">
        <f t="shared" si="164"/>
        <v>4000</v>
      </c>
      <c r="J425" s="109">
        <f t="shared" ref="J425" si="165">SUM(J426:J429)</f>
        <v>5500</v>
      </c>
    </row>
    <row r="426" spans="1:10" x14ac:dyDescent="0.25">
      <c r="B426" s="27" t="s">
        <v>430</v>
      </c>
      <c r="C426" s="24" t="s">
        <v>184</v>
      </c>
      <c r="D426" s="93">
        <v>90</v>
      </c>
      <c r="E426" s="12">
        <v>130</v>
      </c>
      <c r="F426" s="93">
        <v>130</v>
      </c>
      <c r="G426" s="93">
        <v>130</v>
      </c>
      <c r="H426" s="93">
        <v>130</v>
      </c>
      <c r="I426" s="93">
        <v>130</v>
      </c>
      <c r="J426" s="93">
        <v>150</v>
      </c>
    </row>
    <row r="427" spans="1:10" x14ac:dyDescent="0.25">
      <c r="B427" s="27" t="s">
        <v>431</v>
      </c>
      <c r="C427" s="24" t="s">
        <v>185</v>
      </c>
      <c r="D427" s="93">
        <v>30</v>
      </c>
      <c r="E427" s="12">
        <v>45</v>
      </c>
      <c r="F427" s="93">
        <v>45</v>
      </c>
      <c r="G427" s="93">
        <v>45</v>
      </c>
      <c r="H427" s="93">
        <v>45</v>
      </c>
      <c r="I427" s="93">
        <v>45</v>
      </c>
      <c r="J427" s="93">
        <v>54</v>
      </c>
    </row>
    <row r="428" spans="1:10" x14ac:dyDescent="0.25">
      <c r="B428" s="27" t="s">
        <v>374</v>
      </c>
      <c r="C428" s="24" t="s">
        <v>190</v>
      </c>
      <c r="D428" s="93">
        <v>2000</v>
      </c>
      <c r="E428" s="12">
        <v>2190</v>
      </c>
      <c r="F428" s="93">
        <v>2190</v>
      </c>
      <c r="G428" s="93">
        <v>2190</v>
      </c>
      <c r="H428" s="93">
        <v>2190</v>
      </c>
      <c r="I428" s="93">
        <v>2190</v>
      </c>
      <c r="J428" s="93">
        <v>3000</v>
      </c>
    </row>
    <row r="429" spans="1:10" x14ac:dyDescent="0.25">
      <c r="B429" s="27" t="s">
        <v>375</v>
      </c>
      <c r="C429" s="24" t="s">
        <v>191</v>
      </c>
      <c r="D429" s="93">
        <v>880</v>
      </c>
      <c r="E429" s="12">
        <v>1635</v>
      </c>
      <c r="F429" s="93">
        <v>1635</v>
      </c>
      <c r="G429" s="93">
        <v>1635</v>
      </c>
      <c r="H429" s="93">
        <v>1635</v>
      </c>
      <c r="I429" s="93">
        <v>1635</v>
      </c>
      <c r="J429" s="93">
        <v>2296</v>
      </c>
    </row>
    <row r="430" spans="1:10" x14ac:dyDescent="0.25">
      <c r="A430" s="62"/>
      <c r="B430" s="61"/>
      <c r="C430" s="60" t="s">
        <v>376</v>
      </c>
      <c r="D430" s="109">
        <f t="shared" ref="D430:H430" si="166">SUM(D431:D433)</f>
        <v>3000</v>
      </c>
      <c r="E430" s="109">
        <f t="shared" si="166"/>
        <v>3000</v>
      </c>
      <c r="F430" s="109">
        <f t="shared" si="166"/>
        <v>3000</v>
      </c>
      <c r="G430" s="109">
        <f t="shared" si="166"/>
        <v>3000</v>
      </c>
      <c r="H430" s="109">
        <f t="shared" si="166"/>
        <v>5000</v>
      </c>
      <c r="I430" s="109">
        <f t="shared" ref="I430:J430" si="167">SUM(I431:I433)</f>
        <v>5000</v>
      </c>
      <c r="J430" s="109">
        <f t="shared" si="167"/>
        <v>5000</v>
      </c>
    </row>
    <row r="431" spans="1:10" x14ac:dyDescent="0.25">
      <c r="B431" s="27" t="s">
        <v>377</v>
      </c>
      <c r="C431" s="24" t="s">
        <v>193</v>
      </c>
      <c r="D431" s="93">
        <v>1000</v>
      </c>
      <c r="E431" s="12">
        <v>306.95999999999998</v>
      </c>
      <c r="F431" s="93">
        <v>1000</v>
      </c>
      <c r="G431" s="93">
        <v>1000</v>
      </c>
      <c r="H431" s="93">
        <v>1000</v>
      </c>
      <c r="I431" s="93">
        <v>1000</v>
      </c>
      <c r="J431" s="93">
        <v>1000</v>
      </c>
    </row>
    <row r="432" spans="1:10" x14ac:dyDescent="0.25">
      <c r="B432" s="27" t="s">
        <v>378</v>
      </c>
      <c r="C432" s="24" t="s">
        <v>380</v>
      </c>
      <c r="D432" s="93">
        <v>1000</v>
      </c>
      <c r="E432" s="12">
        <v>2693.04</v>
      </c>
      <c r="F432" s="93">
        <v>1000</v>
      </c>
      <c r="G432" s="93">
        <v>1000</v>
      </c>
      <c r="H432" s="93">
        <v>3000</v>
      </c>
      <c r="I432" s="93">
        <v>3000</v>
      </c>
      <c r="J432" s="93">
        <v>3000</v>
      </c>
    </row>
    <row r="433" spans="1:10" x14ac:dyDescent="0.25">
      <c r="B433" s="27" t="s">
        <v>379</v>
      </c>
      <c r="C433" s="24" t="s">
        <v>115</v>
      </c>
      <c r="D433" s="93">
        <v>1000</v>
      </c>
      <c r="E433" s="12">
        <v>0</v>
      </c>
      <c r="F433" s="93">
        <v>1000</v>
      </c>
      <c r="G433" s="93">
        <v>1000</v>
      </c>
      <c r="H433" s="93">
        <v>1000</v>
      </c>
      <c r="I433" s="93">
        <v>1000</v>
      </c>
      <c r="J433" s="93">
        <v>1000</v>
      </c>
    </row>
    <row r="434" spans="1:10" x14ac:dyDescent="0.25">
      <c r="A434" s="62"/>
      <c r="B434" s="59"/>
      <c r="C434" s="60" t="s">
        <v>387</v>
      </c>
      <c r="D434" s="109">
        <f t="shared" ref="D434:G434" si="168">SUM(D435:D442)</f>
        <v>26650</v>
      </c>
      <c r="E434" s="109">
        <f t="shared" si="168"/>
        <v>26650</v>
      </c>
      <c r="F434" s="109">
        <f t="shared" si="168"/>
        <v>26650</v>
      </c>
      <c r="G434" s="109">
        <f t="shared" si="168"/>
        <v>26650</v>
      </c>
      <c r="H434" s="109">
        <f t="shared" ref="H434:I434" si="169">SUM(H435:H442)</f>
        <v>26650</v>
      </c>
      <c r="I434" s="109">
        <f t="shared" si="169"/>
        <v>26650</v>
      </c>
      <c r="J434" s="109">
        <f t="shared" ref="J434" si="170">SUM(J435:J442)</f>
        <v>50344</v>
      </c>
    </row>
    <row r="435" spans="1:10" x14ac:dyDescent="0.25">
      <c r="B435" s="27" t="s">
        <v>381</v>
      </c>
      <c r="C435" s="24" t="s">
        <v>184</v>
      </c>
      <c r="D435" s="93">
        <v>18878</v>
      </c>
      <c r="E435" s="12">
        <v>18878</v>
      </c>
      <c r="F435" s="93">
        <v>18878</v>
      </c>
      <c r="G435" s="93">
        <v>18878</v>
      </c>
      <c r="H435" s="93">
        <v>18878</v>
      </c>
      <c r="I435" s="93">
        <v>18878</v>
      </c>
      <c r="J435" s="93">
        <v>36372</v>
      </c>
    </row>
    <row r="436" spans="1:10" x14ac:dyDescent="0.25">
      <c r="B436" s="27" t="s">
        <v>383</v>
      </c>
      <c r="C436" s="24" t="s">
        <v>360</v>
      </c>
      <c r="D436" s="93">
        <v>797</v>
      </c>
      <c r="E436" s="12">
        <v>797</v>
      </c>
      <c r="F436" s="93">
        <v>797</v>
      </c>
      <c r="G436" s="93">
        <v>797</v>
      </c>
      <c r="H436" s="93">
        <v>797</v>
      </c>
      <c r="I436" s="93">
        <v>797</v>
      </c>
      <c r="J436" s="93">
        <v>797</v>
      </c>
    </row>
    <row r="437" spans="1:10" x14ac:dyDescent="0.25">
      <c r="B437" s="27" t="s">
        <v>500</v>
      </c>
      <c r="C437" s="24" t="s">
        <v>504</v>
      </c>
      <c r="D437" s="93"/>
      <c r="E437" s="12"/>
      <c r="F437" s="93"/>
      <c r="G437" s="93"/>
      <c r="H437" s="93"/>
      <c r="I437" s="93"/>
      <c r="J437" s="93"/>
    </row>
    <row r="438" spans="1:10" x14ac:dyDescent="0.25">
      <c r="B438" s="27" t="s">
        <v>384</v>
      </c>
      <c r="C438" s="24" t="s">
        <v>185</v>
      </c>
      <c r="D438" s="93">
        <v>6875</v>
      </c>
      <c r="E438" s="12">
        <v>6875</v>
      </c>
      <c r="F438" s="93">
        <v>6875</v>
      </c>
      <c r="G438" s="93">
        <v>6875</v>
      </c>
      <c r="H438" s="93">
        <v>6875</v>
      </c>
      <c r="I438" s="93">
        <v>6875</v>
      </c>
      <c r="J438" s="93">
        <v>13075</v>
      </c>
    </row>
    <row r="439" spans="1:10" x14ac:dyDescent="0.25">
      <c r="B439" s="27" t="s">
        <v>382</v>
      </c>
      <c r="C439" s="24" t="s">
        <v>192</v>
      </c>
      <c r="D439" s="93">
        <v>0</v>
      </c>
      <c r="E439" s="12">
        <v>0</v>
      </c>
      <c r="F439" s="93">
        <v>0</v>
      </c>
      <c r="G439" s="93">
        <v>0</v>
      </c>
      <c r="H439" s="93">
        <v>0</v>
      </c>
      <c r="I439" s="93">
        <v>0</v>
      </c>
      <c r="J439" s="93">
        <v>0</v>
      </c>
    </row>
    <row r="440" spans="1:10" x14ac:dyDescent="0.25">
      <c r="B440" s="29" t="s">
        <v>385</v>
      </c>
      <c r="C440" s="11" t="s">
        <v>386</v>
      </c>
      <c r="D440" s="93">
        <v>100</v>
      </c>
      <c r="E440" s="12">
        <v>100</v>
      </c>
      <c r="F440" s="93">
        <v>100</v>
      </c>
      <c r="G440" s="93">
        <v>100</v>
      </c>
      <c r="H440" s="93">
        <v>100</v>
      </c>
      <c r="I440" s="93">
        <v>100</v>
      </c>
      <c r="J440" s="93">
        <v>100</v>
      </c>
    </row>
    <row r="441" spans="1:10" x14ac:dyDescent="0.25">
      <c r="B441" s="29" t="s">
        <v>303</v>
      </c>
      <c r="C441" s="11" t="s">
        <v>400</v>
      </c>
      <c r="D441" s="93"/>
      <c r="E441" s="12"/>
      <c r="F441" s="93"/>
      <c r="G441" s="93"/>
      <c r="H441" s="93"/>
      <c r="I441" s="93"/>
      <c r="J441" s="93"/>
    </row>
    <row r="442" spans="1:10" x14ac:dyDescent="0.25">
      <c r="B442" s="29" t="s">
        <v>458</v>
      </c>
      <c r="C442" s="11" t="s">
        <v>187</v>
      </c>
      <c r="D442" s="93">
        <v>0</v>
      </c>
      <c r="E442" s="12">
        <v>0</v>
      </c>
      <c r="F442" s="93">
        <v>0</v>
      </c>
      <c r="G442" s="93">
        <v>0</v>
      </c>
      <c r="H442" s="93">
        <v>0</v>
      </c>
      <c r="I442" s="93">
        <v>0</v>
      </c>
      <c r="J442" s="93">
        <v>0</v>
      </c>
    </row>
    <row r="443" spans="1:10" x14ac:dyDescent="0.25">
      <c r="A443" s="62"/>
      <c r="B443" s="61"/>
      <c r="C443" s="60" t="s">
        <v>394</v>
      </c>
      <c r="D443" s="109">
        <f t="shared" ref="D443:G443" si="171">SUM(D444:D449)</f>
        <v>5000</v>
      </c>
      <c r="E443" s="109">
        <f t="shared" si="171"/>
        <v>2729.5800000000004</v>
      </c>
      <c r="F443" s="109">
        <f t="shared" si="171"/>
        <v>5000</v>
      </c>
      <c r="G443" s="109">
        <f t="shared" si="171"/>
        <v>5000</v>
      </c>
      <c r="H443" s="109">
        <f t="shared" ref="H443:I443" si="172">SUM(H444:H449)</f>
        <v>5000</v>
      </c>
      <c r="I443" s="109">
        <f t="shared" si="172"/>
        <v>5000</v>
      </c>
      <c r="J443" s="109">
        <f t="shared" ref="J443" si="173">SUM(J444:J449)</f>
        <v>3000</v>
      </c>
    </row>
    <row r="444" spans="1:10" x14ac:dyDescent="0.25">
      <c r="B444" s="27" t="s">
        <v>395</v>
      </c>
      <c r="C444" s="24" t="s">
        <v>184</v>
      </c>
      <c r="D444" s="93">
        <v>3180</v>
      </c>
      <c r="E444" s="12">
        <v>1808.91</v>
      </c>
      <c r="F444" s="93">
        <v>3180</v>
      </c>
      <c r="G444" s="93">
        <v>3180</v>
      </c>
      <c r="H444" s="93">
        <v>3180</v>
      </c>
      <c r="I444" s="93">
        <v>3180</v>
      </c>
      <c r="J444" s="93">
        <v>1670</v>
      </c>
    </row>
    <row r="445" spans="1:10" x14ac:dyDescent="0.25">
      <c r="B445" s="27" t="s">
        <v>396</v>
      </c>
      <c r="C445" s="24" t="s">
        <v>185</v>
      </c>
      <c r="D445" s="93">
        <v>1090</v>
      </c>
      <c r="E445" s="12">
        <v>625.62</v>
      </c>
      <c r="F445" s="93">
        <v>1090</v>
      </c>
      <c r="G445" s="93">
        <v>1090</v>
      </c>
      <c r="H445" s="93">
        <v>1090</v>
      </c>
      <c r="I445" s="93">
        <v>1090</v>
      </c>
      <c r="J445" s="93">
        <v>600</v>
      </c>
    </row>
    <row r="446" spans="1:10" x14ac:dyDescent="0.25">
      <c r="B446" s="27" t="s">
        <v>397</v>
      </c>
      <c r="C446" s="24" t="s">
        <v>193</v>
      </c>
      <c r="D446" s="93">
        <v>0</v>
      </c>
      <c r="E446" s="12">
        <v>0</v>
      </c>
      <c r="F446" s="93">
        <v>0</v>
      </c>
      <c r="G446" s="93">
        <v>0</v>
      </c>
      <c r="H446" s="93">
        <v>0</v>
      </c>
      <c r="I446" s="93">
        <v>0</v>
      </c>
      <c r="J446" s="93">
        <v>0</v>
      </c>
    </row>
    <row r="447" spans="1:10" x14ac:dyDescent="0.25">
      <c r="B447" s="27" t="s">
        <v>420</v>
      </c>
      <c r="C447" s="24" t="s">
        <v>421</v>
      </c>
      <c r="D447" s="93">
        <v>30</v>
      </c>
      <c r="E447" s="12">
        <v>0</v>
      </c>
      <c r="F447" s="93">
        <v>30</v>
      </c>
      <c r="G447" s="93">
        <v>30</v>
      </c>
      <c r="H447" s="93">
        <v>30</v>
      </c>
      <c r="I447" s="93">
        <v>30</v>
      </c>
      <c r="J447" s="93">
        <v>30</v>
      </c>
    </row>
    <row r="448" spans="1:10" x14ac:dyDescent="0.25">
      <c r="B448" s="27" t="s">
        <v>398</v>
      </c>
      <c r="C448" s="24" t="s">
        <v>194</v>
      </c>
      <c r="D448" s="93">
        <v>700</v>
      </c>
      <c r="E448" s="12">
        <v>295.05</v>
      </c>
      <c r="F448" s="93">
        <v>700</v>
      </c>
      <c r="G448" s="93">
        <v>700</v>
      </c>
      <c r="H448" s="93">
        <v>700</v>
      </c>
      <c r="I448" s="93">
        <v>700</v>
      </c>
      <c r="J448" s="93">
        <v>700</v>
      </c>
    </row>
    <row r="449" spans="1:10" x14ac:dyDescent="0.25">
      <c r="B449" s="27" t="s">
        <v>399</v>
      </c>
      <c r="C449" s="24" t="s">
        <v>400</v>
      </c>
      <c r="D449" s="93">
        <v>0</v>
      </c>
      <c r="E449" s="12">
        <v>0</v>
      </c>
      <c r="F449" s="93">
        <v>0</v>
      </c>
      <c r="G449" s="93">
        <v>0</v>
      </c>
      <c r="H449" s="93">
        <v>0</v>
      </c>
      <c r="I449" s="93">
        <v>0</v>
      </c>
      <c r="J449" s="93">
        <v>0</v>
      </c>
    </row>
    <row r="450" spans="1:10" x14ac:dyDescent="0.25">
      <c r="A450" s="62"/>
      <c r="B450" s="61"/>
      <c r="C450" s="60" t="s">
        <v>401</v>
      </c>
      <c r="D450" s="109">
        <f t="shared" ref="D450:G450" si="174">SUM(D451:D454)</f>
        <v>15000</v>
      </c>
      <c r="E450" s="109">
        <f t="shared" si="174"/>
        <v>48071</v>
      </c>
      <c r="F450" s="109">
        <f t="shared" si="174"/>
        <v>15000</v>
      </c>
      <c r="G450" s="109">
        <f t="shared" si="174"/>
        <v>15000</v>
      </c>
      <c r="H450" s="109">
        <f t="shared" ref="H450:I450" si="175">SUM(H451:H454)</f>
        <v>15000</v>
      </c>
      <c r="I450" s="109">
        <f t="shared" si="175"/>
        <v>7986.1399999999994</v>
      </c>
      <c r="J450" s="109">
        <f t="shared" ref="J450" si="176">SUM(J451:J454)</f>
        <v>7986.1399999999994</v>
      </c>
    </row>
    <row r="451" spans="1:10" x14ac:dyDescent="0.25">
      <c r="B451" s="27" t="s">
        <v>402</v>
      </c>
      <c r="C451" s="24" t="s">
        <v>184</v>
      </c>
      <c r="D451" s="93">
        <v>11100</v>
      </c>
      <c r="E451" s="12">
        <v>35621</v>
      </c>
      <c r="F451" s="93">
        <v>11100</v>
      </c>
      <c r="G451" s="93">
        <v>11100</v>
      </c>
      <c r="H451" s="93">
        <v>11100</v>
      </c>
      <c r="I451" s="93">
        <v>5874.32</v>
      </c>
      <c r="J451" s="93">
        <v>5874.32</v>
      </c>
    </row>
    <row r="452" spans="1:10" x14ac:dyDescent="0.25">
      <c r="B452" s="27" t="s">
        <v>403</v>
      </c>
      <c r="C452" s="24" t="s">
        <v>185</v>
      </c>
      <c r="D452" s="93">
        <v>3900</v>
      </c>
      <c r="E452" s="12">
        <v>12450</v>
      </c>
      <c r="F452" s="93">
        <v>3900</v>
      </c>
      <c r="G452" s="93">
        <v>3900</v>
      </c>
      <c r="H452" s="93">
        <v>3900</v>
      </c>
      <c r="I452" s="93">
        <v>2111.8200000000002</v>
      </c>
      <c r="J452" s="93">
        <v>2111.8200000000002</v>
      </c>
    </row>
    <row r="453" spans="1:10" x14ac:dyDescent="0.25">
      <c r="B453" s="27" t="s">
        <v>496</v>
      </c>
      <c r="C453" s="24" t="s">
        <v>194</v>
      </c>
      <c r="D453" s="93">
        <v>0</v>
      </c>
      <c r="E453" s="12">
        <v>0</v>
      </c>
      <c r="F453" s="93">
        <v>0</v>
      </c>
      <c r="G453" s="93">
        <v>0</v>
      </c>
      <c r="H453" s="93">
        <v>0</v>
      </c>
      <c r="I453" s="93">
        <v>0</v>
      </c>
      <c r="J453" s="93">
        <v>0</v>
      </c>
    </row>
    <row r="454" spans="1:10" x14ac:dyDescent="0.25">
      <c r="B454" s="27" t="s">
        <v>497</v>
      </c>
      <c r="C454" s="24" t="s">
        <v>400</v>
      </c>
      <c r="D454" s="93">
        <v>0</v>
      </c>
      <c r="E454" s="12">
        <v>0</v>
      </c>
      <c r="F454" s="93">
        <v>0</v>
      </c>
      <c r="G454" s="93">
        <v>0</v>
      </c>
      <c r="H454" s="93">
        <v>0</v>
      </c>
      <c r="I454" s="93">
        <v>0</v>
      </c>
      <c r="J454" s="93">
        <v>0</v>
      </c>
    </row>
    <row r="455" spans="1:10" x14ac:dyDescent="0.25">
      <c r="A455" s="62"/>
      <c r="B455" s="61"/>
      <c r="C455" s="60" t="s">
        <v>598</v>
      </c>
      <c r="D455" s="109">
        <v>0</v>
      </c>
      <c r="E455" s="109">
        <v>0</v>
      </c>
      <c r="F455" s="109">
        <v>0</v>
      </c>
      <c r="G455" s="109">
        <v>0</v>
      </c>
      <c r="H455" s="109">
        <f>SUM(H456:H458)</f>
        <v>50241.89</v>
      </c>
      <c r="I455" s="109">
        <f>SUM(I456:I458)</f>
        <v>47790.29</v>
      </c>
      <c r="J455" s="109">
        <f>SUM(J456:J458)</f>
        <v>47790.29</v>
      </c>
    </row>
    <row r="456" spans="1:10" x14ac:dyDescent="0.25">
      <c r="B456" s="27"/>
      <c r="C456" s="24" t="s">
        <v>184</v>
      </c>
      <c r="D456" s="93">
        <v>0</v>
      </c>
      <c r="E456" s="12">
        <v>0</v>
      </c>
      <c r="F456" s="93">
        <v>0</v>
      </c>
      <c r="G456" s="93">
        <v>0</v>
      </c>
      <c r="H456" s="93">
        <f>23454+1800</f>
        <v>25254</v>
      </c>
      <c r="I456" s="93">
        <v>27040.65</v>
      </c>
      <c r="J456" s="93">
        <v>27040.65</v>
      </c>
    </row>
    <row r="457" spans="1:10" x14ac:dyDescent="0.25">
      <c r="B457" s="27"/>
      <c r="C457" s="24" t="s">
        <v>185</v>
      </c>
      <c r="D457" s="93">
        <v>0</v>
      </c>
      <c r="E457" s="12">
        <v>0</v>
      </c>
      <c r="F457" s="93">
        <v>0</v>
      </c>
      <c r="G457" s="93">
        <v>0</v>
      </c>
      <c r="H457" s="93">
        <f>13307.76+651.6</f>
        <v>13959.36</v>
      </c>
      <c r="I457" s="93">
        <v>9721.11</v>
      </c>
      <c r="J457" s="93">
        <v>9721.11</v>
      </c>
    </row>
    <row r="458" spans="1:10" x14ac:dyDescent="0.25">
      <c r="B458" s="27"/>
      <c r="C458" s="24" t="s">
        <v>599</v>
      </c>
      <c r="D458" s="93">
        <v>0</v>
      </c>
      <c r="E458" s="12">
        <v>0</v>
      </c>
      <c r="F458" s="93">
        <v>0</v>
      </c>
      <c r="G458" s="93">
        <v>0</v>
      </c>
      <c r="H458" s="93">
        <v>11028.53</v>
      </c>
      <c r="I458" s="93">
        <v>11028.53</v>
      </c>
      <c r="J458" s="93">
        <v>11028.53</v>
      </c>
    </row>
    <row r="459" spans="1:10" x14ac:dyDescent="0.25">
      <c r="A459" s="62"/>
      <c r="B459" s="61"/>
      <c r="C459" s="60" t="s">
        <v>600</v>
      </c>
      <c r="D459" s="109">
        <v>0</v>
      </c>
      <c r="E459" s="109">
        <v>0</v>
      </c>
      <c r="F459" s="109">
        <v>0</v>
      </c>
      <c r="G459" s="109">
        <v>0</v>
      </c>
      <c r="H459" s="109">
        <f>SUM(H460:H462)</f>
        <v>150492.58000000002</v>
      </c>
      <c r="I459" s="109">
        <f>SUM(I460:I462)</f>
        <v>146134.18</v>
      </c>
      <c r="J459" s="109">
        <f>SUM(J460:J462)</f>
        <v>146134.18</v>
      </c>
    </row>
    <row r="460" spans="1:10" x14ac:dyDescent="0.25">
      <c r="B460" s="27"/>
      <c r="C460" s="24" t="s">
        <v>184</v>
      </c>
      <c r="D460" s="93">
        <v>0</v>
      </c>
      <c r="E460" s="12">
        <v>0</v>
      </c>
      <c r="F460" s="93">
        <v>0</v>
      </c>
      <c r="G460" s="93">
        <v>0</v>
      </c>
      <c r="H460" s="93">
        <f>93300.8+3200</f>
        <v>96500.800000000003</v>
      </c>
      <c r="I460" s="93">
        <v>93470.54</v>
      </c>
      <c r="J460" s="93">
        <v>93470.54</v>
      </c>
    </row>
    <row r="461" spans="1:10" x14ac:dyDescent="0.25">
      <c r="B461" s="27"/>
      <c r="C461" s="24" t="s">
        <v>185</v>
      </c>
      <c r="D461" s="93">
        <v>0</v>
      </c>
      <c r="E461" s="12">
        <v>0</v>
      </c>
      <c r="F461" s="93">
        <v>0</v>
      </c>
      <c r="G461" s="93">
        <v>0</v>
      </c>
      <c r="H461" s="93">
        <f>33772.4+1158.4</f>
        <v>34930.800000000003</v>
      </c>
      <c r="I461" s="93">
        <v>33602.660000000003</v>
      </c>
      <c r="J461" s="93">
        <v>33602.660000000003</v>
      </c>
    </row>
    <row r="462" spans="1:10" x14ac:dyDescent="0.25">
      <c r="B462" s="27"/>
      <c r="C462" s="24" t="s">
        <v>601</v>
      </c>
      <c r="D462" s="93">
        <v>0</v>
      </c>
      <c r="E462" s="12">
        <v>0</v>
      </c>
      <c r="F462" s="93">
        <v>0</v>
      </c>
      <c r="G462" s="93">
        <v>0</v>
      </c>
      <c r="H462" s="93">
        <v>19060.98</v>
      </c>
      <c r="I462" s="93">
        <v>19060.98</v>
      </c>
      <c r="J462" s="93">
        <v>19060.98</v>
      </c>
    </row>
    <row r="463" spans="1:10" s="127" customFormat="1" x14ac:dyDescent="0.25">
      <c r="A463" s="62"/>
      <c r="B463" s="61" t="s">
        <v>655</v>
      </c>
      <c r="C463" s="125" t="s">
        <v>656</v>
      </c>
      <c r="D463" s="126">
        <v>0</v>
      </c>
      <c r="E463" s="126">
        <v>0</v>
      </c>
      <c r="F463" s="126">
        <v>0</v>
      </c>
      <c r="G463" s="126">
        <v>0</v>
      </c>
      <c r="H463" s="126">
        <v>0</v>
      </c>
      <c r="I463" s="126">
        <v>3778.85</v>
      </c>
      <c r="J463" s="126">
        <v>3778.85</v>
      </c>
    </row>
    <row r="464" spans="1:10" s="127" customFormat="1" x14ac:dyDescent="0.25">
      <c r="A464" s="28"/>
      <c r="B464" s="61" t="s">
        <v>545</v>
      </c>
      <c r="C464" s="125" t="s">
        <v>546</v>
      </c>
      <c r="D464" s="126">
        <v>0</v>
      </c>
      <c r="E464" s="126">
        <v>0</v>
      </c>
      <c r="F464" s="126">
        <v>0</v>
      </c>
      <c r="G464" s="126">
        <v>0</v>
      </c>
      <c r="H464" s="126">
        <v>0</v>
      </c>
      <c r="I464" s="126">
        <v>18347.8</v>
      </c>
      <c r="J464" s="126">
        <v>18347.8</v>
      </c>
    </row>
    <row r="465" spans="1:10" x14ac:dyDescent="0.25">
      <c r="A465" s="33" t="s">
        <v>57</v>
      </c>
      <c r="B465" s="49"/>
      <c r="C465" s="33"/>
      <c r="D465" s="105">
        <f>D450+D443+D434+D430+D425+D421+D418+D410+D407+D404+D398+D391+D385+D382</f>
        <v>90920</v>
      </c>
      <c r="E465" s="105">
        <f>E450+E443+E434+E430+E425+E421+E418+E410+E407+E404+E398+E391+E385+E382</f>
        <v>151374.69999999998</v>
      </c>
      <c r="F465" s="105">
        <f>F450+F443+F434+F430+F425+F421+F418+F410+F407+F404+F398+F391+F385+F382</f>
        <v>95555</v>
      </c>
      <c r="G465" s="105">
        <f>G450+G443+G434+G430+G425+G421+G418+G410+G407+G404+G398+G391+G385+G382</f>
        <v>95555</v>
      </c>
      <c r="H465" s="105">
        <f>H450+H443+H434+H430+H425+H421+H418+H410+H407+H404+H398+H391+H385+H382+H455+H459</f>
        <v>298289.47000000003</v>
      </c>
      <c r="I465" s="105">
        <f>I450+I443+I434+I430+I425+I421+I418+I410+I407+I404+I398+I391+I385+I382+I455+I459+I463+I464</f>
        <v>395216.22</v>
      </c>
      <c r="J465" s="105">
        <f>J450+J443+J434+J430+J425+J421+J418+J410+J407+J404+J398+J391+J385+J382+J455+J459+J463+J464</f>
        <v>440377.31999999995</v>
      </c>
    </row>
    <row r="466" spans="1:10" x14ac:dyDescent="0.25">
      <c r="A466" s="57"/>
      <c r="B466" s="27">
        <v>711001</v>
      </c>
      <c r="C466" s="24" t="s">
        <v>514</v>
      </c>
      <c r="D466" s="12">
        <v>0</v>
      </c>
      <c r="E466" s="12">
        <v>0</v>
      </c>
      <c r="F466" s="93">
        <v>0</v>
      </c>
      <c r="G466" s="93">
        <v>0</v>
      </c>
      <c r="H466" s="93">
        <v>0</v>
      </c>
      <c r="I466" s="93">
        <v>0</v>
      </c>
      <c r="J466" s="93">
        <v>0</v>
      </c>
    </row>
    <row r="467" spans="1:10" x14ac:dyDescent="0.25">
      <c r="A467" s="57"/>
      <c r="B467" s="27">
        <v>711001</v>
      </c>
      <c r="C467" s="24" t="s">
        <v>515</v>
      </c>
      <c r="D467" s="12">
        <v>0</v>
      </c>
      <c r="E467" s="12">
        <v>0</v>
      </c>
      <c r="F467" s="93">
        <v>0</v>
      </c>
      <c r="G467" s="93">
        <v>0</v>
      </c>
      <c r="H467" s="93">
        <v>0</v>
      </c>
      <c r="I467" s="93">
        <v>0</v>
      </c>
      <c r="J467" s="93">
        <v>0</v>
      </c>
    </row>
    <row r="468" spans="1:10" x14ac:dyDescent="0.25">
      <c r="A468" s="57"/>
      <c r="B468" s="27">
        <v>711005</v>
      </c>
      <c r="C468" s="24" t="s">
        <v>652</v>
      </c>
      <c r="D468" s="12">
        <v>0</v>
      </c>
      <c r="E468" s="12">
        <v>0</v>
      </c>
      <c r="F468" s="93">
        <v>0</v>
      </c>
      <c r="G468" s="93">
        <v>0</v>
      </c>
      <c r="H468" s="93">
        <v>0</v>
      </c>
      <c r="I468" s="93">
        <v>1183</v>
      </c>
      <c r="J468" s="93">
        <v>1183</v>
      </c>
    </row>
    <row r="469" spans="1:10" x14ac:dyDescent="0.25">
      <c r="A469" s="57"/>
      <c r="B469" s="27" t="s">
        <v>678</v>
      </c>
      <c r="C469" s="24" t="s">
        <v>679</v>
      </c>
      <c r="D469" s="12">
        <v>0</v>
      </c>
      <c r="E469" s="12">
        <v>960</v>
      </c>
      <c r="F469" s="93">
        <v>0</v>
      </c>
      <c r="G469" s="93">
        <v>0</v>
      </c>
      <c r="H469" s="93">
        <v>0</v>
      </c>
      <c r="I469" s="93">
        <v>0</v>
      </c>
      <c r="J469" s="93">
        <v>960</v>
      </c>
    </row>
    <row r="470" spans="1:10" x14ac:dyDescent="0.25">
      <c r="A470" s="57"/>
      <c r="B470" s="27">
        <v>714004</v>
      </c>
      <c r="C470" s="24" t="s">
        <v>680</v>
      </c>
      <c r="D470" s="12">
        <v>0</v>
      </c>
      <c r="E470" s="12">
        <v>6896</v>
      </c>
      <c r="F470" s="93">
        <v>0</v>
      </c>
      <c r="G470" s="93">
        <v>0</v>
      </c>
      <c r="H470" s="93">
        <v>0</v>
      </c>
      <c r="I470" s="93">
        <v>0</v>
      </c>
      <c r="J470" s="93">
        <v>1.2</v>
      </c>
    </row>
    <row r="471" spans="1:10" x14ac:dyDescent="0.25">
      <c r="B471" s="29">
        <v>717001</v>
      </c>
      <c r="C471" s="32" t="s">
        <v>80</v>
      </c>
      <c r="D471" s="25">
        <f>SUM(D472:D485)</f>
        <v>0</v>
      </c>
      <c r="E471" s="25">
        <f>SUM(E472:E485)</f>
        <v>2327045.21</v>
      </c>
      <c r="F471" s="92">
        <f>SUM(F472:F495)</f>
        <v>1102631.5900000001</v>
      </c>
      <c r="G471" s="92">
        <f>SUM(G472:G497)</f>
        <v>1189129.5900000001</v>
      </c>
      <c r="H471" s="92">
        <f>SUM(H472:H499)</f>
        <v>1052133.94</v>
      </c>
      <c r="I471" s="92">
        <f>SUM(I472:I502)</f>
        <v>1034277.56</v>
      </c>
      <c r="J471" s="92">
        <f>SUM(J472:J503)</f>
        <v>836960.85000000009</v>
      </c>
    </row>
    <row r="472" spans="1:10" x14ac:dyDescent="0.25">
      <c r="B472" s="83"/>
      <c r="C472" s="100" t="s">
        <v>467</v>
      </c>
      <c r="D472" s="65">
        <v>0</v>
      </c>
      <c r="E472" s="65">
        <v>24800</v>
      </c>
      <c r="F472" s="65">
        <v>0</v>
      </c>
      <c r="G472" s="65">
        <v>0</v>
      </c>
      <c r="H472" s="65">
        <v>0</v>
      </c>
      <c r="I472" s="65">
        <v>0</v>
      </c>
      <c r="J472" s="65">
        <v>0</v>
      </c>
    </row>
    <row r="473" spans="1:10" x14ac:dyDescent="0.25">
      <c r="B473" s="83"/>
      <c r="C473" s="100" t="s">
        <v>553</v>
      </c>
      <c r="D473" s="65">
        <v>0</v>
      </c>
      <c r="E473" s="65">
        <v>20000</v>
      </c>
      <c r="F473" s="65">
        <v>2000</v>
      </c>
      <c r="G473" s="65">
        <v>2000</v>
      </c>
      <c r="H473" s="65">
        <v>2000</v>
      </c>
      <c r="I473" s="65">
        <v>2000</v>
      </c>
      <c r="J473" s="65">
        <v>2000</v>
      </c>
    </row>
    <row r="474" spans="1:10" x14ac:dyDescent="0.25">
      <c r="B474" s="83"/>
      <c r="C474" s="100" t="s">
        <v>524</v>
      </c>
      <c r="D474" s="65">
        <v>0</v>
      </c>
      <c r="E474" s="86">
        <v>15000</v>
      </c>
      <c r="F474" s="65">
        <v>0</v>
      </c>
      <c r="G474" s="65">
        <v>0</v>
      </c>
      <c r="H474" s="65">
        <v>0</v>
      </c>
      <c r="I474" s="65">
        <v>0</v>
      </c>
      <c r="J474" s="65">
        <v>0</v>
      </c>
    </row>
    <row r="475" spans="1:10" x14ac:dyDescent="0.25">
      <c r="B475" s="83"/>
      <c r="C475" s="100" t="s">
        <v>547</v>
      </c>
      <c r="D475" s="65">
        <v>0</v>
      </c>
      <c r="E475" s="86">
        <v>20000</v>
      </c>
      <c r="F475" s="65">
        <v>0</v>
      </c>
      <c r="G475" s="65">
        <v>0</v>
      </c>
      <c r="H475" s="65">
        <v>0</v>
      </c>
      <c r="I475" s="65">
        <v>0</v>
      </c>
      <c r="J475" s="65">
        <v>0</v>
      </c>
    </row>
    <row r="476" spans="1:10" x14ac:dyDescent="0.25">
      <c r="B476" s="83"/>
      <c r="C476" s="121" t="s">
        <v>525</v>
      </c>
      <c r="D476" s="65">
        <v>0</v>
      </c>
      <c r="E476" s="86">
        <v>10149.14</v>
      </c>
      <c r="F476" s="65">
        <v>0</v>
      </c>
      <c r="G476" s="65">
        <v>0</v>
      </c>
      <c r="H476" s="65">
        <v>0</v>
      </c>
      <c r="I476" s="65">
        <v>0</v>
      </c>
      <c r="J476" s="65">
        <v>0</v>
      </c>
    </row>
    <row r="477" spans="1:10" x14ac:dyDescent="0.25">
      <c r="B477" s="83"/>
      <c r="C477" s="121" t="s">
        <v>527</v>
      </c>
      <c r="D477" s="65">
        <v>0</v>
      </c>
      <c r="E477" s="86">
        <v>286235.86</v>
      </c>
      <c r="F477" s="65">
        <v>0</v>
      </c>
      <c r="G477" s="65">
        <v>0</v>
      </c>
      <c r="H477" s="65">
        <v>0</v>
      </c>
      <c r="I477" s="65">
        <v>0</v>
      </c>
      <c r="J477" s="65">
        <v>0</v>
      </c>
    </row>
    <row r="478" spans="1:10" x14ac:dyDescent="0.25">
      <c r="B478" s="83"/>
      <c r="C478" s="121" t="s">
        <v>526</v>
      </c>
      <c r="D478" s="65">
        <v>0</v>
      </c>
      <c r="E478" s="86">
        <v>513550.09</v>
      </c>
      <c r="F478" s="65">
        <v>0</v>
      </c>
      <c r="G478" s="65">
        <v>0</v>
      </c>
      <c r="H478" s="65">
        <v>24047.94</v>
      </c>
      <c r="I478" s="65">
        <v>24047.94</v>
      </c>
      <c r="J478" s="65">
        <v>24047.94</v>
      </c>
    </row>
    <row r="479" spans="1:10" x14ac:dyDescent="0.25">
      <c r="B479" s="83"/>
      <c r="C479" s="121" t="s">
        <v>529</v>
      </c>
      <c r="D479" s="65">
        <v>0</v>
      </c>
      <c r="E479" s="86">
        <v>455832.82</v>
      </c>
      <c r="F479" s="65">
        <v>0</v>
      </c>
      <c r="G479" s="65">
        <v>0</v>
      </c>
      <c r="H479" s="65">
        <v>0</v>
      </c>
      <c r="I479" s="65">
        <v>0</v>
      </c>
      <c r="J479" s="65">
        <v>0</v>
      </c>
    </row>
    <row r="480" spans="1:10" x14ac:dyDescent="0.25">
      <c r="B480" s="83"/>
      <c r="C480" s="121" t="s">
        <v>528</v>
      </c>
      <c r="D480" s="65">
        <v>0</v>
      </c>
      <c r="E480" s="86">
        <v>842710.72</v>
      </c>
      <c r="F480" s="65">
        <v>0</v>
      </c>
      <c r="G480" s="65">
        <v>0</v>
      </c>
      <c r="H480" s="65">
        <v>0</v>
      </c>
      <c r="I480" s="65">
        <v>0</v>
      </c>
      <c r="J480" s="65">
        <v>0</v>
      </c>
    </row>
    <row r="481" spans="2:10" x14ac:dyDescent="0.25">
      <c r="B481" s="83"/>
      <c r="C481" s="121" t="s">
        <v>537</v>
      </c>
      <c r="D481" s="65">
        <v>0</v>
      </c>
      <c r="E481" s="86">
        <v>53466.58</v>
      </c>
      <c r="F481" s="65">
        <v>0</v>
      </c>
      <c r="G481" s="65">
        <v>0</v>
      </c>
      <c r="H481" s="65">
        <v>0</v>
      </c>
      <c r="I481" s="65">
        <v>0</v>
      </c>
      <c r="J481" s="65">
        <v>0</v>
      </c>
    </row>
    <row r="482" spans="2:10" x14ac:dyDescent="0.25">
      <c r="B482" s="83"/>
      <c r="C482" s="121" t="s">
        <v>531</v>
      </c>
      <c r="D482" s="65">
        <v>0</v>
      </c>
      <c r="E482" s="86">
        <v>54200</v>
      </c>
      <c r="F482" s="65">
        <v>42000</v>
      </c>
      <c r="G482" s="65">
        <v>42000</v>
      </c>
      <c r="H482" s="65">
        <v>42000</v>
      </c>
      <c r="I482" s="65">
        <v>42000</v>
      </c>
      <c r="J482" s="65">
        <v>42000</v>
      </c>
    </row>
    <row r="483" spans="2:10" x14ac:dyDescent="0.25">
      <c r="B483" s="83"/>
      <c r="C483" s="121" t="s">
        <v>533</v>
      </c>
      <c r="D483" s="65">
        <v>0</v>
      </c>
      <c r="E483" s="86">
        <v>4000</v>
      </c>
      <c r="F483" s="65">
        <v>0</v>
      </c>
      <c r="G483" s="65">
        <v>0</v>
      </c>
      <c r="H483" s="65">
        <v>0</v>
      </c>
      <c r="I483" s="65">
        <v>0</v>
      </c>
      <c r="J483" s="65">
        <v>0</v>
      </c>
    </row>
    <row r="484" spans="2:10" x14ac:dyDescent="0.25">
      <c r="B484" s="83"/>
      <c r="C484" s="121" t="s">
        <v>534</v>
      </c>
      <c r="D484" s="65">
        <v>0</v>
      </c>
      <c r="E484" s="86">
        <v>9700</v>
      </c>
      <c r="F484" s="65">
        <v>0</v>
      </c>
      <c r="G484" s="65">
        <v>0</v>
      </c>
      <c r="H484" s="65">
        <v>0</v>
      </c>
      <c r="I484" s="65">
        <v>0</v>
      </c>
      <c r="J484" s="65">
        <v>0</v>
      </c>
    </row>
    <row r="485" spans="2:10" x14ac:dyDescent="0.25">
      <c r="B485" s="83"/>
      <c r="C485" s="121" t="s">
        <v>530</v>
      </c>
      <c r="D485" s="65">
        <v>0</v>
      </c>
      <c r="E485" s="86">
        <v>17400</v>
      </c>
      <c r="F485" s="65">
        <v>0</v>
      </c>
      <c r="G485" s="65">
        <v>0</v>
      </c>
      <c r="H485" s="65">
        <v>0</v>
      </c>
      <c r="I485" s="65">
        <v>0</v>
      </c>
      <c r="J485" s="65">
        <v>0</v>
      </c>
    </row>
    <row r="486" spans="2:10" x14ac:dyDescent="0.25">
      <c r="B486" s="83"/>
      <c r="C486" s="121" t="s">
        <v>550</v>
      </c>
      <c r="D486" s="65">
        <v>0</v>
      </c>
      <c r="E486" s="86">
        <v>6600</v>
      </c>
      <c r="F486" s="65">
        <v>0</v>
      </c>
      <c r="G486" s="65">
        <v>0</v>
      </c>
      <c r="H486" s="65">
        <v>6540</v>
      </c>
      <c r="I486" s="65">
        <v>6540</v>
      </c>
      <c r="J486" s="124">
        <v>6856</v>
      </c>
    </row>
    <row r="487" spans="2:10" x14ac:dyDescent="0.25">
      <c r="B487" s="83"/>
      <c r="C487" s="121" t="s">
        <v>583</v>
      </c>
      <c r="D487" s="65">
        <v>0</v>
      </c>
      <c r="E487" s="86">
        <v>0</v>
      </c>
      <c r="F487" s="65">
        <v>10000</v>
      </c>
      <c r="G487" s="65">
        <v>10000</v>
      </c>
      <c r="H487" s="65">
        <v>10000</v>
      </c>
      <c r="I487" s="65">
        <v>10000</v>
      </c>
      <c r="J487" s="65">
        <v>10000</v>
      </c>
    </row>
    <row r="488" spans="2:10" x14ac:dyDescent="0.25">
      <c r="B488" s="83"/>
      <c r="C488" s="121" t="s">
        <v>582</v>
      </c>
      <c r="D488" s="65">
        <v>0</v>
      </c>
      <c r="E488" s="86">
        <v>0</v>
      </c>
      <c r="F488" s="65">
        <v>20000</v>
      </c>
      <c r="G488" s="65">
        <v>20000</v>
      </c>
      <c r="H488" s="65">
        <v>0</v>
      </c>
      <c r="I488" s="65">
        <v>0</v>
      </c>
      <c r="J488" s="65">
        <v>0</v>
      </c>
    </row>
    <row r="489" spans="2:10" x14ac:dyDescent="0.25">
      <c r="B489" s="83"/>
      <c r="C489" s="121" t="s">
        <v>581</v>
      </c>
      <c r="D489" s="65">
        <v>0</v>
      </c>
      <c r="E489" s="86">
        <v>0</v>
      </c>
      <c r="F489" s="65">
        <v>60000</v>
      </c>
      <c r="G489" s="65">
        <v>60000</v>
      </c>
      <c r="H489" s="65">
        <v>60000</v>
      </c>
      <c r="I489" s="65">
        <v>0</v>
      </c>
      <c r="J489" s="124">
        <v>1734</v>
      </c>
    </row>
    <row r="490" spans="2:10" x14ac:dyDescent="0.25">
      <c r="B490" s="83"/>
      <c r="C490" s="121" t="s">
        <v>551</v>
      </c>
      <c r="D490" s="65">
        <v>0</v>
      </c>
      <c r="E490" s="86">
        <v>2000</v>
      </c>
      <c r="F490" s="65">
        <v>2000</v>
      </c>
      <c r="G490" s="65">
        <v>2000</v>
      </c>
      <c r="H490" s="65">
        <v>2000</v>
      </c>
      <c r="I490" s="65">
        <v>2000</v>
      </c>
      <c r="J490" s="65">
        <v>2000</v>
      </c>
    </row>
    <row r="491" spans="2:10" x14ac:dyDescent="0.25">
      <c r="B491" s="83"/>
      <c r="C491" s="121" t="s">
        <v>552</v>
      </c>
      <c r="D491" s="65">
        <v>0</v>
      </c>
      <c r="E491" s="86">
        <v>10000</v>
      </c>
      <c r="F491" s="65">
        <v>25000</v>
      </c>
      <c r="G491" s="65">
        <v>21480</v>
      </c>
      <c r="H491" s="119">
        <v>30000</v>
      </c>
      <c r="I491" s="119">
        <v>34560</v>
      </c>
      <c r="J491" s="119">
        <v>34560</v>
      </c>
    </row>
    <row r="492" spans="2:10" x14ac:dyDescent="0.25">
      <c r="B492" s="83"/>
      <c r="C492" s="121" t="s">
        <v>580</v>
      </c>
      <c r="D492" s="65">
        <v>0</v>
      </c>
      <c r="E492" s="86">
        <v>0</v>
      </c>
      <c r="F492" s="65">
        <v>60000</v>
      </c>
      <c r="G492" s="65">
        <v>60000</v>
      </c>
      <c r="H492" s="65">
        <v>60000</v>
      </c>
      <c r="I492" s="65">
        <v>59152.55</v>
      </c>
      <c r="J492" s="65">
        <v>59152.55</v>
      </c>
    </row>
    <row r="493" spans="2:10" x14ac:dyDescent="0.25">
      <c r="B493" s="83"/>
      <c r="C493" s="121" t="s">
        <v>573</v>
      </c>
      <c r="D493" s="65">
        <v>0</v>
      </c>
      <c r="E493" s="86">
        <v>0</v>
      </c>
      <c r="F493" s="65">
        <v>14000</v>
      </c>
      <c r="G493" s="65">
        <v>14000</v>
      </c>
      <c r="H493" s="65">
        <v>14000</v>
      </c>
      <c r="I493" s="65">
        <v>0</v>
      </c>
      <c r="J493" s="65">
        <v>0</v>
      </c>
    </row>
    <row r="494" spans="2:10" x14ac:dyDescent="0.25">
      <c r="B494" s="83"/>
      <c r="C494" s="121" t="s">
        <v>575</v>
      </c>
      <c r="D494" s="65">
        <v>0</v>
      </c>
      <c r="E494" s="86">
        <v>0</v>
      </c>
      <c r="F494" s="65">
        <v>287978.59000000003</v>
      </c>
      <c r="G494" s="65">
        <v>287978.59000000003</v>
      </c>
      <c r="H494" s="65">
        <v>300000</v>
      </c>
      <c r="I494" s="65">
        <v>299885.81</v>
      </c>
      <c r="J494" s="65">
        <v>299885.81</v>
      </c>
    </row>
    <row r="495" spans="2:10" x14ac:dyDescent="0.25">
      <c r="B495" s="83"/>
      <c r="C495" s="121" t="s">
        <v>578</v>
      </c>
      <c r="D495" s="65">
        <v>0</v>
      </c>
      <c r="E495" s="86">
        <v>0</v>
      </c>
      <c r="F495" s="65">
        <v>579653</v>
      </c>
      <c r="G495" s="65">
        <v>579653</v>
      </c>
      <c r="H495" s="65">
        <v>400448</v>
      </c>
      <c r="I495" s="65">
        <v>400447.7</v>
      </c>
      <c r="J495" s="124">
        <v>200000</v>
      </c>
    </row>
    <row r="496" spans="2:10" ht="64.5" x14ac:dyDescent="0.25">
      <c r="B496" s="83"/>
      <c r="C496" s="122" t="s">
        <v>591</v>
      </c>
      <c r="D496" s="114">
        <v>0</v>
      </c>
      <c r="E496" s="115">
        <v>0</v>
      </c>
      <c r="F496" s="114">
        <v>0</v>
      </c>
      <c r="G496" s="114">
        <v>50018</v>
      </c>
      <c r="H496" s="114">
        <v>50018</v>
      </c>
      <c r="I496" s="114">
        <v>50018</v>
      </c>
      <c r="J496" s="114">
        <v>50018</v>
      </c>
    </row>
    <row r="497" spans="1:10" x14ac:dyDescent="0.25">
      <c r="B497" s="83"/>
      <c r="C497" s="121" t="s">
        <v>587</v>
      </c>
      <c r="D497" s="65">
        <v>0</v>
      </c>
      <c r="E497" s="86">
        <v>0</v>
      </c>
      <c r="F497" s="65">
        <v>0</v>
      </c>
      <c r="G497" s="65">
        <v>40000</v>
      </c>
      <c r="H497" s="65">
        <v>40000</v>
      </c>
      <c r="I497" s="65">
        <v>36635.56</v>
      </c>
      <c r="J497" s="124">
        <v>36046.550000000003</v>
      </c>
    </row>
    <row r="498" spans="1:10" x14ac:dyDescent="0.25">
      <c r="B498" s="83"/>
      <c r="C498" s="121" t="s">
        <v>593</v>
      </c>
      <c r="D498" s="65">
        <v>0</v>
      </c>
      <c r="E498" s="86">
        <v>0</v>
      </c>
      <c r="F498" s="65">
        <v>0</v>
      </c>
      <c r="G498" s="65">
        <v>0</v>
      </c>
      <c r="H498" s="65">
        <v>5440</v>
      </c>
      <c r="I498" s="65">
        <v>5440</v>
      </c>
      <c r="J498" s="124">
        <v>5583</v>
      </c>
    </row>
    <row r="499" spans="1:10" x14ac:dyDescent="0.25">
      <c r="B499" s="83"/>
      <c r="C499" s="121" t="s">
        <v>594</v>
      </c>
      <c r="D499" s="65">
        <v>0</v>
      </c>
      <c r="E499" s="86">
        <v>0</v>
      </c>
      <c r="F499" s="65">
        <v>0</v>
      </c>
      <c r="G499" s="65">
        <v>0</v>
      </c>
      <c r="H499" s="65">
        <v>5640</v>
      </c>
      <c r="I499" s="65">
        <v>5640</v>
      </c>
      <c r="J499" s="65">
        <v>5640</v>
      </c>
    </row>
    <row r="500" spans="1:10" x14ac:dyDescent="0.25">
      <c r="B500" s="83"/>
      <c r="C500" s="121" t="s">
        <v>602</v>
      </c>
      <c r="D500" s="65">
        <v>0</v>
      </c>
      <c r="E500" s="86">
        <v>0</v>
      </c>
      <c r="F500" s="65">
        <v>0</v>
      </c>
      <c r="G500" s="65">
        <v>0</v>
      </c>
      <c r="H500" s="65">
        <v>0</v>
      </c>
      <c r="I500" s="65">
        <v>53000</v>
      </c>
      <c r="J500" s="124">
        <v>53520</v>
      </c>
    </row>
    <row r="501" spans="1:10" x14ac:dyDescent="0.25">
      <c r="B501" s="83"/>
      <c r="C501" s="121" t="s">
        <v>653</v>
      </c>
      <c r="D501" s="65"/>
      <c r="E501" s="86">
        <v>0</v>
      </c>
      <c r="F501" s="65">
        <v>0</v>
      </c>
      <c r="G501" s="65">
        <v>0</v>
      </c>
      <c r="H501" s="65">
        <v>0</v>
      </c>
      <c r="I501" s="65">
        <v>960</v>
      </c>
      <c r="J501" s="124">
        <v>1146</v>
      </c>
    </row>
    <row r="502" spans="1:10" x14ac:dyDescent="0.25">
      <c r="B502" s="83"/>
      <c r="C502" s="121" t="s">
        <v>654</v>
      </c>
      <c r="D502" s="65"/>
      <c r="E502" s="86">
        <v>0</v>
      </c>
      <c r="F502" s="65">
        <v>0</v>
      </c>
      <c r="G502" s="65">
        <v>0</v>
      </c>
      <c r="H502" s="65">
        <v>0</v>
      </c>
      <c r="I502" s="65">
        <v>1950</v>
      </c>
      <c r="J502" s="65">
        <v>1950</v>
      </c>
    </row>
    <row r="503" spans="1:10" x14ac:dyDescent="0.25">
      <c r="B503" s="83"/>
      <c r="C503" s="121" t="s">
        <v>681</v>
      </c>
      <c r="D503" s="65"/>
      <c r="E503" s="86"/>
      <c r="F503" s="65">
        <v>0</v>
      </c>
      <c r="G503" s="65">
        <v>0</v>
      </c>
      <c r="H503" s="65">
        <v>0</v>
      </c>
      <c r="I503" s="65">
        <v>0</v>
      </c>
      <c r="J503" s="124">
        <v>821</v>
      </c>
    </row>
    <row r="504" spans="1:10" x14ac:dyDescent="0.25">
      <c r="B504" s="38"/>
      <c r="C504" s="27" t="s">
        <v>563</v>
      </c>
      <c r="D504" s="93">
        <v>0</v>
      </c>
      <c r="E504" s="12">
        <v>0</v>
      </c>
      <c r="F504" s="93">
        <v>0</v>
      </c>
      <c r="G504" s="93">
        <v>0</v>
      </c>
      <c r="H504" s="93">
        <v>0</v>
      </c>
      <c r="I504" s="93">
        <v>0</v>
      </c>
      <c r="J504" s="93">
        <v>0</v>
      </c>
    </row>
    <row r="505" spans="1:10" x14ac:dyDescent="0.25">
      <c r="B505" s="38"/>
      <c r="C505" s="32" t="s">
        <v>564</v>
      </c>
      <c r="D505" s="93">
        <v>0</v>
      </c>
      <c r="E505" s="12">
        <v>0</v>
      </c>
      <c r="F505" s="93">
        <v>0</v>
      </c>
      <c r="G505" s="93">
        <v>0</v>
      </c>
      <c r="H505" s="93">
        <v>0</v>
      </c>
      <c r="I505" s="93">
        <v>0</v>
      </c>
      <c r="J505" s="93">
        <v>0</v>
      </c>
    </row>
    <row r="506" spans="1:10" x14ac:dyDescent="0.25">
      <c r="B506" s="38"/>
      <c r="C506" s="32" t="s">
        <v>521</v>
      </c>
      <c r="D506" s="93">
        <v>0</v>
      </c>
      <c r="E506" s="12">
        <v>0</v>
      </c>
      <c r="F506" s="93"/>
      <c r="G506" s="93"/>
      <c r="H506" s="93"/>
      <c r="I506" s="93"/>
      <c r="J506" s="93"/>
    </row>
    <row r="507" spans="1:10" x14ac:dyDescent="0.25">
      <c r="B507" s="38"/>
      <c r="C507" s="32" t="s">
        <v>516</v>
      </c>
      <c r="D507" s="93">
        <v>0</v>
      </c>
      <c r="E507" s="86">
        <v>0</v>
      </c>
      <c r="F507" s="93">
        <v>0</v>
      </c>
      <c r="G507" s="93">
        <v>0</v>
      </c>
      <c r="H507" s="93">
        <v>0</v>
      </c>
      <c r="I507" s="93">
        <v>0</v>
      </c>
      <c r="J507" s="93">
        <v>0</v>
      </c>
    </row>
    <row r="508" spans="1:10" x14ac:dyDescent="0.25">
      <c r="B508" s="38"/>
      <c r="C508" s="32" t="s">
        <v>506</v>
      </c>
      <c r="D508" s="93">
        <v>0</v>
      </c>
      <c r="E508" s="94">
        <v>0</v>
      </c>
      <c r="F508" s="93">
        <v>0</v>
      </c>
      <c r="G508" s="93">
        <v>0</v>
      </c>
      <c r="H508" s="93">
        <v>0</v>
      </c>
      <c r="I508" s="93">
        <v>0</v>
      </c>
      <c r="J508" s="93">
        <v>0</v>
      </c>
    </row>
    <row r="509" spans="1:10" x14ac:dyDescent="0.25">
      <c r="B509" s="38"/>
      <c r="C509" s="32" t="s">
        <v>522</v>
      </c>
      <c r="D509" s="93">
        <v>0</v>
      </c>
      <c r="E509" s="94">
        <v>0</v>
      </c>
      <c r="F509" s="93"/>
      <c r="G509" s="93"/>
      <c r="H509" s="93"/>
      <c r="I509" s="93"/>
      <c r="J509" s="93"/>
    </row>
    <row r="510" spans="1:10" x14ac:dyDescent="0.25">
      <c r="B510" s="38"/>
      <c r="C510" s="32" t="s">
        <v>507</v>
      </c>
      <c r="D510" s="93">
        <v>0</v>
      </c>
      <c r="E510" s="94">
        <v>0</v>
      </c>
      <c r="F510" s="93">
        <v>0</v>
      </c>
      <c r="G510" s="93">
        <v>0</v>
      </c>
      <c r="H510" s="93">
        <v>0</v>
      </c>
      <c r="I510" s="93">
        <v>0</v>
      </c>
      <c r="J510" s="93">
        <v>0</v>
      </c>
    </row>
    <row r="511" spans="1:10" x14ac:dyDescent="0.25">
      <c r="A511" s="33" t="s">
        <v>58</v>
      </c>
      <c r="B511" s="49"/>
      <c r="C511" s="33"/>
      <c r="D511" s="105">
        <f t="shared" ref="D511:J511" si="177">SUM(D466:D471)+SUM(D504:D510)</f>
        <v>0</v>
      </c>
      <c r="E511" s="105">
        <f t="shared" si="177"/>
        <v>2334901.21</v>
      </c>
      <c r="F511" s="105">
        <f t="shared" si="177"/>
        <v>1102631.5900000001</v>
      </c>
      <c r="G511" s="105">
        <f t="shared" si="177"/>
        <v>1189129.5900000001</v>
      </c>
      <c r="H511" s="105">
        <f t="shared" si="177"/>
        <v>1052133.94</v>
      </c>
      <c r="I511" s="105">
        <f t="shared" si="177"/>
        <v>1035460.56</v>
      </c>
      <c r="J511" s="105">
        <f t="shared" si="177"/>
        <v>839105.05</v>
      </c>
    </row>
    <row r="512" spans="1:10" x14ac:dyDescent="0.25">
      <c r="A512" s="9" t="s">
        <v>81</v>
      </c>
      <c r="B512" s="50"/>
      <c r="C512" s="9"/>
      <c r="D512" s="107">
        <v>17289.490000000002</v>
      </c>
      <c r="E512" s="107">
        <v>17289.490000000002</v>
      </c>
      <c r="F512" s="107">
        <v>17703</v>
      </c>
      <c r="G512" s="107">
        <v>17703</v>
      </c>
      <c r="H512" s="107">
        <v>17703</v>
      </c>
      <c r="I512" s="107">
        <v>17703</v>
      </c>
      <c r="J512" s="107">
        <v>17703</v>
      </c>
    </row>
    <row r="513" spans="1:10" x14ac:dyDescent="0.25">
      <c r="A513" s="9" t="s">
        <v>210</v>
      </c>
      <c r="B513" s="50"/>
      <c r="C513" s="9"/>
      <c r="D513" s="68">
        <v>27576</v>
      </c>
      <c r="E513" s="68">
        <v>27576</v>
      </c>
      <c r="F513" s="68">
        <v>27576</v>
      </c>
      <c r="G513" s="68">
        <v>27576</v>
      </c>
      <c r="H513" s="68">
        <v>27576</v>
      </c>
      <c r="I513" s="68">
        <v>27576</v>
      </c>
      <c r="J513" s="68">
        <v>27576</v>
      </c>
    </row>
    <row r="514" spans="1:10" x14ac:dyDescent="0.25">
      <c r="A514" s="9" t="s">
        <v>82</v>
      </c>
      <c r="B514" s="50"/>
      <c r="C514" s="9"/>
      <c r="D514" s="107">
        <v>9083.19</v>
      </c>
      <c r="E514" s="107">
        <v>9083.19</v>
      </c>
      <c r="F514" s="107">
        <v>9249</v>
      </c>
      <c r="G514" s="107">
        <v>9249</v>
      </c>
      <c r="H514" s="107">
        <v>9249</v>
      </c>
      <c r="I514" s="107">
        <v>9249</v>
      </c>
      <c r="J514" s="107">
        <v>9249</v>
      </c>
    </row>
    <row r="515" spans="1:10" x14ac:dyDescent="0.25">
      <c r="A515" s="9" t="s">
        <v>59</v>
      </c>
      <c r="B515" s="50"/>
      <c r="C515" s="9"/>
      <c r="D515" s="107">
        <v>0</v>
      </c>
      <c r="E515" s="107">
        <v>0</v>
      </c>
      <c r="F515" s="107">
        <v>0</v>
      </c>
      <c r="G515" s="107">
        <v>0</v>
      </c>
      <c r="H515" s="107">
        <v>0</v>
      </c>
      <c r="I515" s="107">
        <v>0</v>
      </c>
      <c r="J515" s="107">
        <v>0</v>
      </c>
    </row>
    <row r="516" spans="1:10" x14ac:dyDescent="0.25">
      <c r="A516" s="9" t="s">
        <v>60</v>
      </c>
      <c r="B516" s="50"/>
      <c r="C516" s="9"/>
      <c r="D516" s="107">
        <v>0</v>
      </c>
      <c r="E516" s="107">
        <v>0</v>
      </c>
      <c r="F516" s="107">
        <v>0</v>
      </c>
      <c r="G516" s="107">
        <v>0</v>
      </c>
      <c r="H516" s="107">
        <v>0</v>
      </c>
      <c r="I516" s="107">
        <v>0</v>
      </c>
      <c r="J516" s="107">
        <v>0</v>
      </c>
    </row>
    <row r="517" spans="1:10" s="38" customFormat="1" ht="12.75" x14ac:dyDescent="0.2">
      <c r="A517" s="9" t="s">
        <v>422</v>
      </c>
      <c r="B517" s="50"/>
      <c r="C517" s="9"/>
      <c r="D517" s="107">
        <v>30</v>
      </c>
      <c r="E517" s="107">
        <v>30</v>
      </c>
      <c r="F517" s="107">
        <v>30</v>
      </c>
      <c r="G517" s="107">
        <v>30</v>
      </c>
      <c r="H517" s="107">
        <v>30</v>
      </c>
      <c r="I517" s="107">
        <v>30</v>
      </c>
      <c r="J517" s="107">
        <v>30</v>
      </c>
    </row>
    <row r="518" spans="1:10" s="38" customFormat="1" ht="12.75" x14ac:dyDescent="0.2">
      <c r="A518" s="9" t="s">
        <v>561</v>
      </c>
      <c r="B518" s="50"/>
      <c r="C518" s="9"/>
      <c r="D518" s="107"/>
      <c r="E518" s="107"/>
      <c r="F518" s="107">
        <v>26400</v>
      </c>
      <c r="G518" s="107">
        <v>25296</v>
      </c>
      <c r="H518" s="107">
        <v>25296</v>
      </c>
      <c r="I518" s="107">
        <v>25296</v>
      </c>
      <c r="J518" s="107">
        <v>25296</v>
      </c>
    </row>
    <row r="519" spans="1:10" s="38" customFormat="1" ht="12.75" x14ac:dyDescent="0.2">
      <c r="A519" s="9" t="s">
        <v>562</v>
      </c>
      <c r="B519" s="50"/>
      <c r="C519" s="9"/>
      <c r="D519" s="107"/>
      <c r="E519" s="107"/>
      <c r="F519" s="107">
        <v>36000</v>
      </c>
      <c r="G519" s="107">
        <v>12000</v>
      </c>
      <c r="H519" s="107">
        <v>12000</v>
      </c>
      <c r="I519" s="107">
        <v>12000</v>
      </c>
      <c r="J519" s="107">
        <v>12000</v>
      </c>
    </row>
    <row r="520" spans="1:10" s="38" customFormat="1" ht="12.75" x14ac:dyDescent="0.2">
      <c r="A520" s="112" t="s">
        <v>576</v>
      </c>
      <c r="B520" s="50"/>
      <c r="C520" s="9"/>
      <c r="D520" s="107">
        <v>0</v>
      </c>
      <c r="E520" s="107">
        <v>0</v>
      </c>
      <c r="F520" s="107">
        <v>1000</v>
      </c>
      <c r="G520" s="107">
        <v>1000</v>
      </c>
      <c r="H520" s="107">
        <v>1000</v>
      </c>
      <c r="I520" s="107">
        <v>1000</v>
      </c>
      <c r="J520" s="107">
        <v>1000</v>
      </c>
    </row>
    <row r="521" spans="1:10" s="38" customFormat="1" ht="12.75" x14ac:dyDescent="0.2">
      <c r="A521" s="112" t="s">
        <v>577</v>
      </c>
      <c r="B521" s="50"/>
      <c r="C521" s="9"/>
      <c r="D521" s="107">
        <v>0</v>
      </c>
      <c r="E521" s="107">
        <v>0</v>
      </c>
      <c r="F521" s="107">
        <v>9500</v>
      </c>
      <c r="G521" s="107">
        <v>9500</v>
      </c>
      <c r="H521" s="107">
        <v>0</v>
      </c>
      <c r="I521" s="107">
        <v>0</v>
      </c>
      <c r="J521" s="107">
        <v>0</v>
      </c>
    </row>
    <row r="522" spans="1:10" s="38" customFormat="1" ht="12.75" x14ac:dyDescent="0.2">
      <c r="A522" s="33" t="s">
        <v>73</v>
      </c>
      <c r="B522" s="49"/>
      <c r="C522" s="33"/>
      <c r="D522" s="105">
        <f>SUM(D512:D517)</f>
        <v>53978.680000000008</v>
      </c>
      <c r="E522" s="105">
        <f>SUM(E512:E517)</f>
        <v>53978.680000000008</v>
      </c>
      <c r="F522" s="105">
        <f>SUM(F512:F521)</f>
        <v>127458</v>
      </c>
      <c r="G522" s="105">
        <f>SUM(G512:G521)</f>
        <v>102354</v>
      </c>
      <c r="H522" s="105">
        <f>SUM(H512:H521)</f>
        <v>92854</v>
      </c>
      <c r="I522" s="105">
        <f>SUM(I512:I521)</f>
        <v>92854</v>
      </c>
      <c r="J522" s="105">
        <f>SUM(J512:J521)</f>
        <v>92854</v>
      </c>
    </row>
    <row r="523" spans="1:10" s="38" customFormat="1" ht="12.75" customHeight="1" x14ac:dyDescent="0.2">
      <c r="A523" s="1"/>
      <c r="B523" s="40"/>
      <c r="C523" s="1"/>
      <c r="D523" s="12"/>
      <c r="E523" s="12"/>
      <c r="F523" s="12"/>
      <c r="G523" s="12"/>
      <c r="H523" s="12"/>
      <c r="I523" s="12"/>
      <c r="J523" s="12"/>
    </row>
    <row r="524" spans="1:10" s="38" customFormat="1" ht="12.75" x14ac:dyDescent="0.2">
      <c r="A524" s="5"/>
      <c r="B524" s="143" t="s">
        <v>72</v>
      </c>
      <c r="C524" s="143"/>
      <c r="D524" s="103">
        <f t="shared" ref="D524:I524" si="178">D465+D381+D368+D361+D350+D341+D322+D314+D305+D279+D264+D258</f>
        <v>3101835.74</v>
      </c>
      <c r="E524" s="103">
        <f t="shared" si="178"/>
        <v>3518218.54</v>
      </c>
      <c r="F524" s="103">
        <f t="shared" si="178"/>
        <v>3478772.6</v>
      </c>
      <c r="G524" s="103">
        <f t="shared" si="178"/>
        <v>3498846.0999999996</v>
      </c>
      <c r="H524" s="103">
        <f t="shared" si="178"/>
        <v>3714661.25</v>
      </c>
      <c r="I524" s="103">
        <f t="shared" si="178"/>
        <v>4095857.9099999992</v>
      </c>
      <c r="J524" s="103">
        <f t="shared" ref="J524" si="179">J465+J381+J368+J361+J350+J341+J322+J314+J305+J279+J264+J258</f>
        <v>4178173.82</v>
      </c>
    </row>
    <row r="525" spans="1:10" s="38" customFormat="1" ht="11.25" customHeight="1" x14ac:dyDescent="0.2">
      <c r="A525" s="1"/>
      <c r="B525" s="40"/>
      <c r="C525" s="1"/>
      <c r="D525" s="12"/>
      <c r="E525" s="12"/>
      <c r="F525" s="12"/>
      <c r="G525" s="12"/>
      <c r="H525" s="12"/>
      <c r="I525" s="12"/>
      <c r="J525" s="12"/>
    </row>
    <row r="526" spans="1:10" s="38" customFormat="1" ht="12.75" x14ac:dyDescent="0.2">
      <c r="A526" s="5"/>
      <c r="B526" s="143" t="s">
        <v>67</v>
      </c>
      <c r="C526" s="143"/>
      <c r="D526" s="103">
        <f t="shared" ref="D526:I526" si="180">D524+D511+D522</f>
        <v>3155814.4200000004</v>
      </c>
      <c r="E526" s="103">
        <f t="shared" si="180"/>
        <v>5907098.4299999997</v>
      </c>
      <c r="F526" s="103">
        <f t="shared" si="180"/>
        <v>4708862.1900000004</v>
      </c>
      <c r="G526" s="103">
        <f t="shared" si="180"/>
        <v>4790329.6899999995</v>
      </c>
      <c r="H526" s="103">
        <f t="shared" si="180"/>
        <v>4859649.1899999995</v>
      </c>
      <c r="I526" s="103">
        <f t="shared" si="180"/>
        <v>5224172.4699999988</v>
      </c>
      <c r="J526" s="103">
        <f t="shared" ref="J526" si="181">J524+J511+J522</f>
        <v>5110132.87</v>
      </c>
    </row>
    <row r="527" spans="1:10" x14ac:dyDescent="0.25">
      <c r="F527" s="25"/>
      <c r="G527" s="12"/>
      <c r="H527" s="12"/>
      <c r="I527" s="12"/>
      <c r="J527" s="12"/>
    </row>
    <row r="528" spans="1:10" x14ac:dyDescent="0.25">
      <c r="G528" s="12"/>
      <c r="H528" s="12"/>
      <c r="I528" s="12"/>
      <c r="J528" s="12"/>
    </row>
    <row r="529" spans="7:10" x14ac:dyDescent="0.25">
      <c r="G529" s="71"/>
      <c r="H529" s="71"/>
      <c r="I529" s="71"/>
      <c r="J529" s="71"/>
    </row>
    <row r="530" spans="7:10" x14ac:dyDescent="0.25">
      <c r="G530" s="71"/>
      <c r="H530" s="71"/>
      <c r="I530" s="71"/>
      <c r="J530" s="71"/>
    </row>
    <row r="531" spans="7:10" x14ac:dyDescent="0.25">
      <c r="G531" s="71"/>
      <c r="H531" s="71"/>
      <c r="I531" s="71"/>
      <c r="J531" s="71"/>
    </row>
    <row r="532" spans="7:10" x14ac:dyDescent="0.25">
      <c r="G532" s="71"/>
      <c r="H532" s="71"/>
      <c r="I532" s="71"/>
      <c r="J532" s="71"/>
    </row>
    <row r="533" spans="7:10" x14ac:dyDescent="0.25">
      <c r="G533" s="71"/>
      <c r="H533" s="71"/>
      <c r="I533" s="71"/>
      <c r="J533" s="71"/>
    </row>
    <row r="534" spans="7:10" x14ac:dyDescent="0.25">
      <c r="G534" s="70"/>
      <c r="H534" s="70"/>
      <c r="I534" s="70"/>
      <c r="J534" s="70"/>
    </row>
    <row r="536" spans="7:10" x14ac:dyDescent="0.25">
      <c r="G536" s="76"/>
      <c r="H536" s="76"/>
      <c r="I536" s="76"/>
      <c r="J536" s="76"/>
    </row>
    <row r="538" spans="7:10" x14ac:dyDescent="0.25">
      <c r="G538" s="76"/>
      <c r="H538" s="76"/>
      <c r="I538" s="76"/>
      <c r="J538" s="76"/>
    </row>
  </sheetData>
  <mergeCells count="15">
    <mergeCell ref="J121:J127"/>
    <mergeCell ref="I121:I127"/>
    <mergeCell ref="H121:H127"/>
    <mergeCell ref="A1:G1"/>
    <mergeCell ref="B526:C526"/>
    <mergeCell ref="B524:C524"/>
    <mergeCell ref="A3:C3"/>
    <mergeCell ref="A106:C106"/>
    <mergeCell ref="B81:C81"/>
    <mergeCell ref="B97:C97"/>
    <mergeCell ref="B105:C105"/>
    <mergeCell ref="E121:E127"/>
    <mergeCell ref="D121:D127"/>
    <mergeCell ref="G121:G127"/>
    <mergeCell ref="F121:F12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1"/>
  <sheetViews>
    <sheetView zoomScale="110" zoomScaleNormal="110" workbookViewId="0">
      <selection activeCell="H2" sqref="H2"/>
    </sheetView>
  </sheetViews>
  <sheetFormatPr defaultColWidth="9.140625" defaultRowHeight="15" x14ac:dyDescent="0.25"/>
  <cols>
    <col min="1" max="1" width="41.42578125" customWidth="1"/>
    <col min="2" max="4" width="22.5703125" hidden="1" customWidth="1"/>
    <col min="5" max="5" width="22.5703125" customWidth="1"/>
    <col min="6" max="6" width="24" customWidth="1"/>
    <col min="7" max="7" width="19.7109375" customWidth="1"/>
    <col min="8" max="8" width="25.28515625" customWidth="1"/>
  </cols>
  <sheetData>
    <row r="1" spans="1:8" ht="30.75" customHeight="1" x14ac:dyDescent="0.25">
      <c r="A1" s="82"/>
      <c r="B1" s="72" t="s">
        <v>569</v>
      </c>
      <c r="C1" s="73" t="s">
        <v>570</v>
      </c>
      <c r="D1" s="73" t="s">
        <v>590</v>
      </c>
      <c r="E1" s="8" t="s">
        <v>589</v>
      </c>
      <c r="F1" s="8" t="s">
        <v>595</v>
      </c>
      <c r="G1" s="8" t="s">
        <v>667</v>
      </c>
      <c r="H1" s="8" t="s">
        <v>682</v>
      </c>
    </row>
    <row r="2" spans="1:8" ht="30.75" customHeight="1" x14ac:dyDescent="0.25">
      <c r="A2" s="14" t="s">
        <v>61</v>
      </c>
      <c r="B2" s="80">
        <f>'2024_schv'!D81</f>
        <v>3160388.58</v>
      </c>
      <c r="C2" s="15">
        <f>'2024_schv'!E81</f>
        <v>3565098.32</v>
      </c>
      <c r="D2" s="15">
        <f>'2024_schv'!F81</f>
        <v>3558883.6</v>
      </c>
      <c r="E2" s="19">
        <f>'2024_schv'!G81</f>
        <v>3597699.5700000003</v>
      </c>
      <c r="F2" s="19">
        <f>'2024_schv'!H81</f>
        <v>3793624.04</v>
      </c>
      <c r="G2" s="19">
        <f>'2024_schv'!I81</f>
        <v>4157272.32</v>
      </c>
      <c r="H2" s="19">
        <f>'2024_schv'!J81</f>
        <v>4219527.9000000004</v>
      </c>
    </row>
    <row r="3" spans="1:8" ht="30.75" customHeight="1" x14ac:dyDescent="0.25">
      <c r="A3" s="14" t="s">
        <v>62</v>
      </c>
      <c r="B3" s="80">
        <f>'2024_schv'!D524</f>
        <v>3101835.74</v>
      </c>
      <c r="C3" s="15">
        <f>'2024_schv'!E524</f>
        <v>3518218.54</v>
      </c>
      <c r="D3" s="15">
        <f>'2024_schv'!F524</f>
        <v>3478772.6</v>
      </c>
      <c r="E3" s="19">
        <f>'2024_schv'!G524</f>
        <v>3498846.0999999996</v>
      </c>
      <c r="F3" s="19">
        <f>'2024_schv'!H524</f>
        <v>3714661.25</v>
      </c>
      <c r="G3" s="19">
        <f>'2024_schv'!I524</f>
        <v>4095857.9099999992</v>
      </c>
      <c r="H3" s="19">
        <f>'2024_schv'!J524</f>
        <v>4178173.82</v>
      </c>
    </row>
    <row r="4" spans="1:8" ht="30.75" customHeight="1" x14ac:dyDescent="0.25">
      <c r="A4" s="17" t="s">
        <v>74</v>
      </c>
      <c r="B4" s="81">
        <f t="shared" ref="B4:E4" si="0">B2-B3</f>
        <v>58552.839999999851</v>
      </c>
      <c r="C4" s="18">
        <f t="shared" si="0"/>
        <v>46879.779999999795</v>
      </c>
      <c r="D4" s="18">
        <f t="shared" si="0"/>
        <v>80111</v>
      </c>
      <c r="E4" s="18">
        <f t="shared" si="0"/>
        <v>98853.470000000671</v>
      </c>
      <c r="F4" s="18">
        <f t="shared" ref="F4:H4" si="1">F2-F3</f>
        <v>78962.790000000037</v>
      </c>
      <c r="G4" s="18">
        <f t="shared" si="1"/>
        <v>61414.410000000615</v>
      </c>
      <c r="H4" s="18">
        <f t="shared" si="1"/>
        <v>41354.08000000054</v>
      </c>
    </row>
    <row r="5" spans="1:8" ht="30.75" customHeight="1" x14ac:dyDescent="0.25">
      <c r="A5" s="14" t="s">
        <v>63</v>
      </c>
      <c r="B5" s="80">
        <f>'2024_schv'!D97</f>
        <v>0</v>
      </c>
      <c r="C5" s="15">
        <f>'2024_schv'!E97</f>
        <v>1808459.66</v>
      </c>
      <c r="D5" s="15">
        <f>'2024_schv'!F97</f>
        <v>759970</v>
      </c>
      <c r="E5" s="16">
        <f>'2024_schv'!G97</f>
        <v>805986.56</v>
      </c>
      <c r="F5" s="16">
        <f>'2024_schv'!H97</f>
        <v>646016.56000000006</v>
      </c>
      <c r="G5" s="16">
        <f>'2024_schv'!I97</f>
        <v>791049.3</v>
      </c>
      <c r="H5" s="16">
        <f>'2024_schv'!J97</f>
        <v>544585.04</v>
      </c>
    </row>
    <row r="6" spans="1:8" ht="30.75" customHeight="1" x14ac:dyDescent="0.25">
      <c r="A6" s="14" t="s">
        <v>64</v>
      </c>
      <c r="B6" s="80">
        <f>'2024_schv'!D511</f>
        <v>0</v>
      </c>
      <c r="C6" s="15">
        <f>'2024_schv'!E511</f>
        <v>2334901.21</v>
      </c>
      <c r="D6" s="15">
        <f>'2024_schv'!F511</f>
        <v>1102631.5900000001</v>
      </c>
      <c r="E6" s="16">
        <f>'2024_schv'!G511</f>
        <v>1189129.5900000001</v>
      </c>
      <c r="F6" s="16">
        <f>'2024_schv'!H511</f>
        <v>1052133.94</v>
      </c>
      <c r="G6" s="16">
        <f>'2024_schv'!I511</f>
        <v>1035460.56</v>
      </c>
      <c r="H6" s="16">
        <f>'2024_schv'!J511</f>
        <v>839105.05</v>
      </c>
    </row>
    <row r="7" spans="1:8" ht="30.75" customHeight="1" x14ac:dyDescent="0.25">
      <c r="A7" s="17" t="s">
        <v>75</v>
      </c>
      <c r="B7" s="81">
        <f t="shared" ref="B7:E7" si="2">B5-B6</f>
        <v>0</v>
      </c>
      <c r="C7" s="18">
        <f t="shared" si="2"/>
        <v>-526441.55000000005</v>
      </c>
      <c r="D7" s="18">
        <f t="shared" si="2"/>
        <v>-342661.59000000008</v>
      </c>
      <c r="E7" s="18">
        <f t="shared" si="2"/>
        <v>-383143.03</v>
      </c>
      <c r="F7" s="18">
        <f t="shared" ref="F7:H7" si="3">F5-F6</f>
        <v>-406117.37999999989</v>
      </c>
      <c r="G7" s="18">
        <f t="shared" si="3"/>
        <v>-244411.26</v>
      </c>
      <c r="H7" s="18">
        <f t="shared" si="3"/>
        <v>-294520.01</v>
      </c>
    </row>
    <row r="8" spans="1:8" ht="30.75" customHeight="1" x14ac:dyDescent="0.25">
      <c r="A8" s="14" t="s">
        <v>65</v>
      </c>
      <c r="B8" s="80">
        <f>'2024_schv'!D105</f>
        <v>30</v>
      </c>
      <c r="C8" s="15">
        <f>'2024_schv'!E105</f>
        <v>549566.98</v>
      </c>
      <c r="D8" s="15">
        <f>'2024_schv'!F105</f>
        <v>390008.59</v>
      </c>
      <c r="E8" s="16">
        <f>'2024_schv'!G105</f>
        <v>390008.59</v>
      </c>
      <c r="F8" s="16">
        <f>'2024_schv'!H105</f>
        <v>420008.59</v>
      </c>
      <c r="G8" s="16">
        <f>'2024_schv'!I105</f>
        <v>347870.01</v>
      </c>
      <c r="H8" s="16">
        <f>'2024_schv'!J105</f>
        <v>347244.23000000004</v>
      </c>
    </row>
    <row r="9" spans="1:8" ht="30.75" customHeight="1" x14ac:dyDescent="0.25">
      <c r="A9" s="14" t="s">
        <v>66</v>
      </c>
      <c r="B9" s="80">
        <f>'2024_schv'!D522</f>
        <v>53978.680000000008</v>
      </c>
      <c r="C9" s="15">
        <f>'2024_schv'!E522</f>
        <v>53978.680000000008</v>
      </c>
      <c r="D9" s="15">
        <f>'2024_schv'!F522</f>
        <v>127458</v>
      </c>
      <c r="E9" s="16">
        <f>'2024_schv'!G522</f>
        <v>102354</v>
      </c>
      <c r="F9" s="16">
        <f>'2024_schv'!H522</f>
        <v>92854</v>
      </c>
      <c r="G9" s="16">
        <f>'2024_schv'!I522</f>
        <v>92854</v>
      </c>
      <c r="H9" s="16">
        <f>'2024_schv'!J522</f>
        <v>92854</v>
      </c>
    </row>
    <row r="10" spans="1:8" ht="30.75" customHeight="1" x14ac:dyDescent="0.25">
      <c r="A10" s="17" t="s">
        <v>76</v>
      </c>
      <c r="B10" s="81">
        <f t="shared" ref="B10:E10" si="4">B8-B9</f>
        <v>-53948.680000000008</v>
      </c>
      <c r="C10" s="18">
        <f t="shared" si="4"/>
        <v>495588.3</v>
      </c>
      <c r="D10" s="18">
        <f t="shared" si="4"/>
        <v>262550.59000000003</v>
      </c>
      <c r="E10" s="18">
        <f t="shared" si="4"/>
        <v>287654.59000000003</v>
      </c>
      <c r="F10" s="18">
        <f t="shared" ref="F10:H10" si="5">F8-F9</f>
        <v>327154.59000000003</v>
      </c>
      <c r="G10" s="18">
        <f t="shared" si="5"/>
        <v>255016.01</v>
      </c>
      <c r="H10" s="18">
        <f t="shared" si="5"/>
        <v>254390.23000000004</v>
      </c>
    </row>
    <row r="11" spans="1:8" ht="30.75" customHeight="1" x14ac:dyDescent="0.25">
      <c r="A11" s="74" t="s">
        <v>77</v>
      </c>
      <c r="B11" s="75">
        <f t="shared" ref="B11:E11" si="6">B2+B5+B8-(B3+B6+B9)</f>
        <v>4604.1599999996834</v>
      </c>
      <c r="C11" s="75">
        <f t="shared" si="6"/>
        <v>16026.529999999329</v>
      </c>
      <c r="D11" s="75">
        <f t="shared" si="6"/>
        <v>0</v>
      </c>
      <c r="E11" s="75">
        <f t="shared" si="6"/>
        <v>3365.0300000011921</v>
      </c>
      <c r="F11" s="75">
        <f t="shared" ref="F11:H11" si="7">F2+F5+F8-(F3+F6+F9)</f>
        <v>0</v>
      </c>
      <c r="G11" s="75">
        <f t="shared" si="7"/>
        <v>72019.16000000108</v>
      </c>
      <c r="H11" s="75">
        <f t="shared" si="7"/>
        <v>1224.3000000007451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2024_schv</vt:lpstr>
      <vt:lpstr>2024_rek_schv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toporecova</cp:lastModifiedBy>
  <cp:lastPrinted>2024-12-05T13:20:11Z</cp:lastPrinted>
  <dcterms:created xsi:type="dcterms:W3CDTF">2018-12-11T07:13:16Z</dcterms:created>
  <dcterms:modified xsi:type="dcterms:W3CDTF">2024-12-09T13:37:01Z</dcterms:modified>
</cp:coreProperties>
</file>